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490" windowHeight="7650" activeTab="4"/>
  </bookViews>
  <sheets>
    <sheet name="ELF" sheetId="1" r:id="rId1"/>
    <sheet name="LUXUS PAINT" sheetId="3" r:id="rId2"/>
    <sheet name="Oikos" sheetId="6" r:id="rId3"/>
    <sheet name="Jafep" sheetId="5" r:id="rId4"/>
    <sheet name="Marmorino tools " sheetId="7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F29"/>
  <c r="F31"/>
  <c r="F42" i="5" l="1"/>
  <c r="F17"/>
  <c r="F16"/>
  <c r="F14"/>
  <c r="F10"/>
  <c r="H21" i="6"/>
  <c r="H15"/>
  <c r="H13"/>
  <c r="H14"/>
  <c r="F64" i="1" l="1"/>
  <c r="F63"/>
  <c r="F62"/>
  <c r="F61"/>
  <c r="F60"/>
  <c r="F59"/>
  <c r="F54"/>
  <c r="F55"/>
  <c r="F56"/>
  <c r="F53"/>
  <c r="F52"/>
  <c r="F51"/>
  <c r="F50"/>
  <c r="F48"/>
  <c r="F49"/>
  <c r="F47"/>
  <c r="F46"/>
  <c r="F45"/>
  <c r="F43"/>
  <c r="F44"/>
  <c r="F42"/>
  <c r="F41"/>
  <c r="F40"/>
  <c r="F33"/>
  <c r="F34"/>
  <c r="F35"/>
  <c r="F36"/>
  <c r="F37"/>
  <c r="F38"/>
  <c r="F39"/>
  <c r="F32"/>
  <c r="F30"/>
  <c r="F27"/>
  <c r="F26"/>
  <c r="F21"/>
  <c r="F22"/>
  <c r="F23"/>
  <c r="F24"/>
  <c r="F25"/>
  <c r="F20"/>
  <c r="F17"/>
  <c r="F18"/>
  <c r="F19"/>
  <c r="F16"/>
  <c r="F12"/>
  <c r="F13"/>
  <c r="F14"/>
  <c r="F15"/>
  <c r="F9"/>
  <c r="F10"/>
  <c r="F11"/>
  <c r="F8"/>
  <c r="F6"/>
  <c r="F7"/>
  <c r="F5"/>
  <c r="F4"/>
  <c r="F3"/>
  <c r="E90" i="6" l="1"/>
  <c r="E89"/>
  <c r="E88"/>
  <c r="E87"/>
  <c r="E86"/>
  <c r="E85"/>
  <c r="E84"/>
  <c r="E83"/>
  <c r="E82"/>
  <c r="H76"/>
  <c r="H74"/>
  <c r="H71"/>
  <c r="H68"/>
  <c r="H65"/>
  <c r="H63"/>
  <c r="H60"/>
  <c r="H58"/>
  <c r="H57"/>
  <c r="H56"/>
  <c r="H55"/>
  <c r="H54"/>
  <c r="H53"/>
  <c r="H52"/>
  <c r="H50"/>
  <c r="H47"/>
  <c r="H44"/>
  <c r="H41"/>
  <c r="H38"/>
  <c r="H37"/>
  <c r="H36"/>
  <c r="H35"/>
  <c r="H34"/>
  <c r="H33"/>
  <c r="H32"/>
  <c r="H31"/>
  <c r="H29"/>
  <c r="H28"/>
  <c r="H26"/>
  <c r="H25"/>
  <c r="H23"/>
  <c r="H22"/>
  <c r="H20"/>
  <c r="H19"/>
  <c r="H18"/>
  <c r="H17"/>
  <c r="H16"/>
  <c r="H11"/>
  <c r="H10"/>
  <c r="H9"/>
  <c r="H8"/>
  <c r="H7"/>
  <c r="H5"/>
  <c r="H4"/>
  <c r="D62" i="5"/>
  <c r="D60"/>
  <c r="D59"/>
  <c r="D58"/>
  <c r="F53"/>
  <c r="F52"/>
  <c r="F51"/>
  <c r="F50"/>
  <c r="F49"/>
  <c r="F48"/>
  <c r="F47"/>
  <c r="F46"/>
  <c r="F45"/>
  <c r="F44"/>
  <c r="F40"/>
  <c r="F38"/>
  <c r="F36"/>
  <c r="F34"/>
  <c r="F32"/>
  <c r="F30"/>
  <c r="F29"/>
  <c r="F27"/>
  <c r="F25"/>
  <c r="F23"/>
  <c r="F21"/>
  <c r="F19"/>
  <c r="F15"/>
  <c r="F13"/>
  <c r="F11"/>
  <c r="F9"/>
  <c r="F8"/>
  <c r="F6"/>
  <c r="F4"/>
  <c r="F20" i="3" l="1"/>
  <c r="F19"/>
  <c r="F18"/>
  <c r="F17"/>
  <c r="F21"/>
  <c r="F22"/>
  <c r="F26"/>
  <c r="F24"/>
  <c r="F28"/>
  <c r="F29"/>
  <c r="F30"/>
  <c r="F31"/>
  <c r="F25"/>
  <c r="F27"/>
  <c r="D30"/>
  <c r="D28"/>
  <c r="D26"/>
  <c r="F23"/>
  <c r="F41"/>
  <c r="F33"/>
  <c r="F34"/>
  <c r="F35"/>
  <c r="F36"/>
  <c r="F37"/>
  <c r="F38"/>
  <c r="F32"/>
  <c r="F46"/>
  <c r="F45"/>
  <c r="F16"/>
  <c r="F15"/>
  <c r="F10"/>
  <c r="F6"/>
  <c r="F5"/>
  <c r="D46"/>
  <c r="D45"/>
  <c r="D44"/>
  <c r="D43"/>
  <c r="D42"/>
  <c r="D41"/>
  <c r="D40"/>
  <c r="D39"/>
  <c r="D38"/>
  <c r="D37"/>
  <c r="D36"/>
  <c r="D35"/>
  <c r="D34"/>
  <c r="D33"/>
  <c r="D32"/>
  <c r="D31"/>
  <c r="D29"/>
  <c r="D27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<sst xmlns="http://schemas.openxmlformats.org/spreadsheetml/2006/main" count="691" uniqueCount="483">
  <si>
    <t>Наименование</t>
  </si>
  <si>
    <t>Расход</t>
  </si>
  <si>
    <t>Фасовка</t>
  </si>
  <si>
    <t>Венеция акриловая «Murano»</t>
  </si>
  <si>
    <t>500-600 гр/м2</t>
  </si>
  <si>
    <t>5 м2/кг</t>
  </si>
  <si>
    <t>Persiya — нежная бархатная текстура с кварцевыми частицами</t>
  </si>
  <si>
    <t>10 м2/кг</t>
  </si>
  <si>
    <t>4-6 м2/кг</t>
  </si>
  <si>
    <t>6 м2/кг</t>
  </si>
  <si>
    <t>8-10 м2/л</t>
  </si>
  <si>
    <t>1 л</t>
  </si>
  <si>
    <t>3 л</t>
  </si>
  <si>
    <t>8 м²/уп</t>
  </si>
  <si>
    <t>0,7-0,8 кг/м.кв.</t>
  </si>
  <si>
    <t>0,8—1 кг/м.кв.</t>
  </si>
  <si>
    <t>1л</t>
  </si>
  <si>
    <t>3л</t>
  </si>
  <si>
    <t>1,8-2,5 кг/м2</t>
  </si>
  <si>
    <t>5 л</t>
  </si>
  <si>
    <t>6-8 м2/л</t>
  </si>
  <si>
    <t>10-12 м2/л</t>
  </si>
  <si>
    <t>Decor Wax Murano AQUA — защитный воск для венецианской штукатурки</t>
  </si>
  <si>
    <t>26м с / уп</t>
  </si>
  <si>
    <t>450 гр.</t>
  </si>
  <si>
    <t xml:space="preserve">Цены в леях </t>
  </si>
  <si>
    <r>
      <t>GROTTO</t>
    </r>
    <r>
      <rPr>
        <sz val="14"/>
        <rFont val="Calibri Light"/>
        <family val="2"/>
        <charset val="204"/>
        <scheme val="major"/>
      </rPr>
      <t xml:space="preserve"> - декоративное покрытие с эффектом камня </t>
    </r>
  </si>
  <si>
    <r>
      <t xml:space="preserve">MIRAGE — </t>
    </r>
    <r>
      <rPr>
        <sz val="14"/>
        <rFont val="Calibri Light"/>
        <family val="2"/>
        <charset val="204"/>
        <scheme val="major"/>
      </rPr>
      <t>бархатная текстура поверхности с оригинальным металлическим и перламутровым эффектами</t>
    </r>
  </si>
  <si>
    <r>
      <t>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</si>
  <si>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MIRAGE Gold </t>
    </r>
    <r>
      <rPr>
        <sz val="14"/>
        <rFont val="Calibri Light"/>
        <family val="2"/>
        <charset val="204"/>
        <scheme val="major"/>
      </rPr>
      <t>–  бархатная текстура поверхности с золотым отблеском</t>
    </r>
  </si>
  <si>
    <r>
      <t>Sahara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</t>
    </r>
  </si>
  <si>
    <r>
      <t>Sahara Gold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золотая база</t>
    </r>
  </si>
  <si>
    <r>
      <t>Sahara Premium 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серебрянная база</t>
    </r>
  </si>
  <si>
    <r>
      <t>7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</si>
  <si>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>Sahara Premium white gold–</t>
    </r>
    <r>
      <rPr>
        <sz val="14"/>
        <rFont val="Calibri Light"/>
        <family val="2"/>
        <charset val="204"/>
        <scheme val="major"/>
      </rPr>
      <t xml:space="preserve"> перламутровая текстура с кварцевыми частичками, серебрянная база</t>
    </r>
  </si>
  <si>
    <r>
      <t xml:space="preserve">FEERIE — </t>
    </r>
    <r>
      <rPr>
        <sz val="14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</si>
  <si>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4-5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</si>
  <si>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FEERIE — </t>
    </r>
    <r>
      <rPr>
        <sz val="9"/>
        <rFont val="Calibri Light"/>
        <family val="2"/>
        <charset val="204"/>
        <scheme val="major"/>
      </rPr>
      <t xml:space="preserve">перламутровое покрытие, применяемое для внутр работ. Сочетание исрящейся базы и круглых стеклянных кристалов, в состав входят сверкающие перламутровые частицы которые создают эффект мерцания.  </t>
    </r>
  </si>
  <si>
    <r>
      <t>FEERIE Gold—</t>
    </r>
    <r>
      <rPr>
        <sz val="14"/>
        <rFont val="Calibri Light"/>
        <family val="2"/>
        <charset val="204"/>
        <scheme val="major"/>
      </rPr>
      <t>.  Золотая база</t>
    </r>
  </si>
  <si>
    <r>
      <t>FEERIE  Tr</t>
    </r>
    <r>
      <rPr>
        <b/>
        <sz val="14"/>
        <color indexed="10"/>
        <rFont val="Calibri Light"/>
        <family val="2"/>
        <charset val="204"/>
        <scheme val="major"/>
      </rPr>
      <t xml:space="preserve"> </t>
    </r>
    <r>
      <rPr>
        <b/>
        <sz val="14"/>
        <rFont val="Calibri Light"/>
        <family val="2"/>
        <charset val="204"/>
        <scheme val="major"/>
      </rPr>
      <t xml:space="preserve">— </t>
    </r>
    <r>
      <rPr>
        <sz val="14"/>
        <rFont val="Calibri Light"/>
        <family val="2"/>
        <charset val="204"/>
        <scheme val="major"/>
      </rPr>
      <t>бесцветная база</t>
    </r>
  </si>
  <si>
    <r>
      <t xml:space="preserve">Persiya 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</si>
  <si>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4-6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/кг</t>
    </r>
  </si>
  <si>
    <r>
      <t xml:space="preserve">Persiya Gold—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</si>
  <si>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 xml:space="preserve">Persiya White— </t>
    </r>
    <r>
      <rPr>
        <sz val="14"/>
        <rFont val="Calibri Light"/>
        <family val="2"/>
        <charset val="204"/>
        <scheme val="major"/>
      </rPr>
      <t>нежная бархатная текстура с кварцевыми частицами</t>
    </r>
  </si>
  <si>
    <r>
      <t>ILLUSION Fantasy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эффектом.Выпускаетсявшестибазах: RED, GREEN, BLUE, GRAPHITE, SILVER и GOLD</t>
    </r>
  </si>
  <si>
    <r>
      <t>ILLUSION Aluminium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алюминиевым  эффектом</t>
    </r>
  </si>
  <si>
    <r>
      <t>ILLUSION GOLD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</si>
  <si>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</si>
  <si>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>ILLUSION CRYSTAL–</t>
    </r>
    <r>
      <rPr>
        <sz val="14"/>
        <rFont val="Calibri Light"/>
        <family val="2"/>
        <charset val="204"/>
        <scheme val="major"/>
      </rPr>
      <t xml:space="preserve"> гладкое декоративное покрытие с перламутровым эффектом</t>
    </r>
  </si>
  <si>
    <r>
      <t xml:space="preserve">Decor-Wax – </t>
    </r>
    <r>
      <rPr>
        <sz val="14"/>
        <rFont val="Calibri Light"/>
        <family val="2"/>
        <charset val="204"/>
        <scheme val="major"/>
      </rPr>
      <t>защитный воск, бесцветный, колеруется универсальными красителями</t>
    </r>
  </si>
  <si>
    <r>
      <t xml:space="preserve">Decor-Wax White – </t>
    </r>
    <r>
      <rPr>
        <sz val="14"/>
        <rFont val="Calibri Light"/>
        <family val="2"/>
        <charset val="204"/>
        <scheme val="major"/>
      </rPr>
      <t>защитный воск с выбеленным эффектом, колеруется универсальными красителями</t>
    </r>
  </si>
  <si>
    <r>
      <t xml:space="preserve">Special Wax </t>
    </r>
    <r>
      <rPr>
        <sz val="14"/>
        <color indexed="8"/>
        <rFont val="Calibri Light"/>
        <family val="2"/>
        <charset val="204"/>
        <scheme val="major"/>
      </rPr>
      <t>– декоративный метализированный воск (цвета: золото, серебро, медь, бронза, перламутр)</t>
    </r>
  </si>
  <si>
    <r>
      <t>8-10 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  <r>
      <rPr>
        <sz val="8"/>
        <color indexed="8"/>
        <rFont val="Calibri Light"/>
        <family val="2"/>
        <charset val="204"/>
        <scheme val="major"/>
      </rPr>
      <t>/л</t>
    </r>
  </si>
  <si>
    <r>
      <t xml:space="preserve">AZURE – </t>
    </r>
    <r>
      <rPr>
        <sz val="14"/>
        <rFont val="Calibri Light"/>
        <family val="2"/>
        <charset val="204"/>
        <scheme val="major"/>
      </rPr>
      <t>метализированный лак-хамелеон. Цвета: розовый, золотой, голубой, зеленый, фиолетовый</t>
    </r>
  </si>
  <si>
    <r>
      <t xml:space="preserve">TRAVERTINO STYLE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</t>
    </r>
  </si>
  <si>
    <r>
      <t xml:space="preserve">TRAVERTINO STYLE WHITE–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(белое)</t>
    </r>
  </si>
  <si>
    <r>
      <t xml:space="preserve">TRAVERTINO STYLE Nero, Wenge – </t>
    </r>
    <r>
      <rPr>
        <sz val="14"/>
        <rFont val="Calibri Light"/>
        <family val="2"/>
        <charset val="204"/>
        <scheme val="major"/>
      </rPr>
      <t xml:space="preserve">готовое </t>
    </r>
    <r>
      <rPr>
        <sz val="14"/>
        <color indexed="8"/>
        <rFont val="Calibri Light"/>
        <family val="2"/>
        <charset val="204"/>
        <scheme val="major"/>
      </rPr>
      <t>декоративное покрытие на основе натурального молотого мрамора для внутренних и наружных работ. (черный, коричневый)</t>
    </r>
  </si>
  <si>
    <r>
      <t xml:space="preserve">MARMORINO STYLE </t>
    </r>
    <r>
      <rPr>
        <sz val="14"/>
        <rFont val="Calibri Light"/>
        <family val="2"/>
        <charset val="204"/>
        <scheme val="major"/>
      </rPr>
      <t xml:space="preserve">–  </t>
    </r>
    <r>
      <rPr>
        <sz val="14"/>
        <color indexed="8"/>
        <rFont val="Calibri Light"/>
        <family val="2"/>
        <charset val="204"/>
        <scheme val="major"/>
      </rPr>
      <t>готовое декоративное покрытие на основе извести для внутренних и наружных работ. Эффект «венецианки».</t>
    </r>
  </si>
  <si>
    <r>
      <t xml:space="preserve">TOSCANA — </t>
    </r>
    <r>
      <rPr>
        <sz val="14"/>
        <rFont val="Calibri Light"/>
        <family val="2"/>
        <charset val="204"/>
        <scheme val="major"/>
      </rPr>
      <t>натуральное известковое покрытие для внутренних и наружных работ</t>
    </r>
  </si>
  <si>
    <r>
      <t xml:space="preserve">Воск TOSCANA </t>
    </r>
    <r>
      <rPr>
        <sz val="13"/>
        <rFont val="Calibri Light"/>
        <family val="2"/>
        <charset val="204"/>
        <scheme val="major"/>
      </rPr>
      <t>матовый</t>
    </r>
  </si>
  <si>
    <r>
      <t>CASTELLO -</t>
    </r>
    <r>
      <rPr>
        <sz val="14"/>
        <rFont val="Calibri Light"/>
        <family val="2"/>
        <charset val="204"/>
        <scheme val="major"/>
      </rPr>
      <t>готовое декоративное покрытие на основе натурального молотого травертина и акриловых полимеров  для внутрениих и наружных работ</t>
    </r>
  </si>
  <si>
    <r>
      <t xml:space="preserve">Кварц-грунт QUARTZ PRIMER — </t>
    </r>
    <r>
      <rPr>
        <sz val="14"/>
        <rFont val="Calibri Light"/>
        <family val="2"/>
        <charset val="204"/>
        <scheme val="major"/>
      </rPr>
      <t>для внутр/ наруж работ перед нанесением декораитвных красок и штукатурок в качестве грунтовочного слоя для улучшения адгезии</t>
    </r>
  </si>
  <si>
    <r>
      <t xml:space="preserve">Лак декоративный VARNISH DECOR (GOLD/ SILVER) </t>
    </r>
    <r>
      <rPr>
        <sz val="14"/>
        <rFont val="Calibri Light"/>
        <family val="2"/>
        <charset val="204"/>
        <scheme val="major"/>
      </rPr>
      <t>для создания декоративного эффекта на фасадах и внутренних поверхностях из дерева, кирпича, цементно-известковых и гипсовых поверхностей</t>
    </r>
  </si>
  <si>
    <t xml:space="preserve">   EURO</t>
  </si>
  <si>
    <t>Pethra KG20</t>
  </si>
  <si>
    <t>Onice Kg 5</t>
  </si>
  <si>
    <t xml:space="preserve">Mica gr 100 Silver </t>
  </si>
  <si>
    <t xml:space="preserve">Mica gr 100  Gold </t>
  </si>
  <si>
    <t>Mica gr 100  Bronze</t>
  </si>
  <si>
    <t>CIRCUS bianco LT 2,5</t>
  </si>
  <si>
    <t>Pure Pearl LT 1,1 Soft gold</t>
  </si>
  <si>
    <t>Pure Pearl LT 1,1 Dark gold</t>
  </si>
  <si>
    <t>Pure Pearl LT 1,1 Red</t>
  </si>
  <si>
    <t>Pure Pearl LT 1,1 Bronze</t>
  </si>
  <si>
    <t>Coralex Silver LT 2,5</t>
  </si>
  <si>
    <t>Coralex Neutral base LT 1,4</t>
  </si>
  <si>
    <t>Giadas Silver LT 2,5</t>
  </si>
  <si>
    <t>Giadas Neutral LT 1,4</t>
  </si>
  <si>
    <t>Opalia Seta Silver LT 2,5</t>
  </si>
  <si>
    <t>Opalia Seta Neutral-base LT 1,4</t>
  </si>
  <si>
    <t>Luxus Cera LT 1</t>
  </si>
  <si>
    <t>Luxus Cera LT 2,5</t>
  </si>
  <si>
    <t>Luxus Primer Vellutato Liscio LT 15 base M</t>
  </si>
  <si>
    <t>Luxus Primer Vellutato Liscio LT 2,5  base M</t>
  </si>
  <si>
    <t>Luxus Primer Vellutato Liscio LT 15  base ST</t>
  </si>
  <si>
    <t>Luxus Primer Vellutato Liscio LT 2,5 base ST</t>
  </si>
  <si>
    <t>Luxus Primer Vellutato Liscio LT 15 base T</t>
  </si>
  <si>
    <t>Luxus Primer Vellutato Liscio LT 2,5  base T</t>
  </si>
  <si>
    <t>White&amp;White LT 14  Bianco Pasa P</t>
  </si>
  <si>
    <t>Ruggine Opaca-Base LT 2,5</t>
  </si>
  <si>
    <t>Ruggine Metallica Argento soft LT 2,5</t>
  </si>
  <si>
    <t>Ruggine Metallica Oro soft LT 2,5</t>
  </si>
  <si>
    <t>Ruggine Metallica Argento Scuro LT 2,5</t>
  </si>
  <si>
    <t>Ruggine Metallica Oro Scuro LT 2,5</t>
  </si>
  <si>
    <t>Ruggine Metallica Rosso Puro LT 2,5</t>
  </si>
  <si>
    <t>Ruggine Metallica Bronzo Puro LT 2,5</t>
  </si>
  <si>
    <t>Luxus perla Argento ML 250</t>
  </si>
  <si>
    <t>Luxus perla Oro Plus ML 250</t>
  </si>
  <si>
    <t>I Cristalli- Base LT 2,5</t>
  </si>
  <si>
    <t xml:space="preserve">Polverе di Cristallo Naturale GR,100 </t>
  </si>
  <si>
    <t>Polverе di Cristallo Oro GR,100</t>
  </si>
  <si>
    <t>Polverе di Cristallo Holographic GR,100</t>
  </si>
  <si>
    <t>Velalux LT 2,5</t>
  </si>
  <si>
    <t>Tactomatt 2,5LT</t>
  </si>
  <si>
    <t xml:space="preserve">Расход </t>
  </si>
  <si>
    <t>1,5 m2/kg</t>
  </si>
  <si>
    <t>0,5-1,5 m2/kg</t>
  </si>
  <si>
    <t>7-8 m2/lt</t>
  </si>
  <si>
    <t>8-10 m2/lt</t>
  </si>
  <si>
    <t>добавка</t>
  </si>
  <si>
    <t>Добавка</t>
  </si>
  <si>
    <t>4-6 m2/lt</t>
  </si>
  <si>
    <t>5-7 m2/lt</t>
  </si>
  <si>
    <t>5-8 m2/lt</t>
  </si>
  <si>
    <t>20-25 m2/lt</t>
  </si>
  <si>
    <t>Цена на м2 (леи)</t>
  </si>
  <si>
    <t xml:space="preserve">       Цена(леи)</t>
  </si>
  <si>
    <t>№</t>
  </si>
  <si>
    <t>Описание  материала</t>
  </si>
  <si>
    <t>База</t>
  </si>
  <si>
    <t>Цена</t>
  </si>
  <si>
    <t>с 1 л.(1 кг.)</t>
  </si>
  <si>
    <t>матер.</t>
  </si>
  <si>
    <t>в  л.( кг.)</t>
  </si>
  <si>
    <t>в  леях</t>
  </si>
  <si>
    <t>Экологически чистое покрытие для внутренних работ.</t>
  </si>
  <si>
    <t>Bianco</t>
  </si>
  <si>
    <t>1 л.</t>
  </si>
  <si>
    <t xml:space="preserve">IL  BIANCO </t>
  </si>
  <si>
    <t>6 - 8 м²</t>
  </si>
  <si>
    <t>4 л.</t>
  </si>
  <si>
    <t>dell  Ottocento</t>
  </si>
  <si>
    <t>Позволяет получать неповторимые интерьеры.</t>
  </si>
  <si>
    <t>P,D,TR</t>
  </si>
  <si>
    <t>OTTOCENTO</t>
  </si>
  <si>
    <t xml:space="preserve"> С эффектом шёлковой ткани.</t>
  </si>
  <si>
    <t>P</t>
  </si>
  <si>
    <t>D,TR</t>
  </si>
  <si>
    <t>5 л.</t>
  </si>
  <si>
    <t>Венецианская штукатурка.</t>
  </si>
  <si>
    <t>TR</t>
  </si>
  <si>
    <t>5 кг.</t>
  </si>
  <si>
    <t>RAFFAELLO</t>
  </si>
  <si>
    <t xml:space="preserve"> Покрытие на натуральной основе.</t>
  </si>
  <si>
    <t>1,1 - 1,7 м²</t>
  </si>
  <si>
    <t>20 кг.</t>
  </si>
  <si>
    <t xml:space="preserve"> Decor  Stucco</t>
  </si>
  <si>
    <t>Идеально подходит для отделки «срез камня».</t>
  </si>
  <si>
    <t>Декоративная краска для внутренних работ.</t>
  </si>
  <si>
    <t>P, D</t>
  </si>
  <si>
    <t>PALLAS</t>
  </si>
  <si>
    <t xml:space="preserve">C эффектом переливающегося </t>
  </si>
  <si>
    <t>3 - 4 м²</t>
  </si>
  <si>
    <t>муарового шёлка.</t>
  </si>
  <si>
    <t>Специальная декоративная краска на водной основе.</t>
  </si>
  <si>
    <t>Gold</t>
  </si>
  <si>
    <t>ENCANTO</t>
  </si>
  <si>
    <t>Придаёт стенам чарующий эффект</t>
  </si>
  <si>
    <t>7 - 8 м²</t>
  </si>
  <si>
    <t>Silver</t>
  </si>
  <si>
    <t xml:space="preserve">под металл. </t>
  </si>
  <si>
    <t>Grey</t>
  </si>
  <si>
    <t xml:space="preserve">Декоративная штукатурка для внутренних работ. </t>
  </si>
  <si>
    <t>KREOS</t>
  </si>
  <si>
    <t>Идеальный материал для создания разнообразных</t>
  </si>
  <si>
    <t>2,5 - 4 м²</t>
  </si>
  <si>
    <t xml:space="preserve">фактурных поверхностей, от имитации камня до ткани. </t>
  </si>
  <si>
    <t>10 л.</t>
  </si>
  <si>
    <t>Отделка с неповторимым золотистым эффектом.</t>
  </si>
  <si>
    <t>AUREUM</t>
  </si>
  <si>
    <t xml:space="preserve">Элегантная одежда для стен, которая изготовлена </t>
  </si>
  <si>
    <t>AU 24</t>
  </si>
  <si>
    <t>из природных материалов.</t>
  </si>
  <si>
    <t>Материал позволяющий создать декоративные</t>
  </si>
  <si>
    <t>09,  48</t>
  </si>
  <si>
    <t>IMPERIUM</t>
  </si>
  <si>
    <t>металлизированные отделки под «серебряный</t>
  </si>
  <si>
    <t>54, TR</t>
  </si>
  <si>
    <t>2,5 л.</t>
  </si>
  <si>
    <t xml:space="preserve"> или золотой лист», «позолоту» и «золотую пыль».</t>
  </si>
  <si>
    <t>Экологичный грунт.</t>
  </si>
  <si>
    <t>IL PRIMER</t>
  </si>
  <si>
    <t>Обладает повышенной укрываемостью.</t>
  </si>
  <si>
    <t>15 - 20 м²</t>
  </si>
  <si>
    <t>Создан на основе акриловых смол.</t>
  </si>
  <si>
    <t>Грунт на основе акриловых смол.</t>
  </si>
  <si>
    <t>FONDO</t>
  </si>
  <si>
    <t>Применяется для обработки оснований из цементной и гипсовой</t>
  </si>
  <si>
    <t>12 - 14 м²</t>
  </si>
  <si>
    <t>Murales</t>
  </si>
  <si>
    <t>штукатурки, бетона, кирпичной кладки и прочих оснований.</t>
  </si>
  <si>
    <t>15 л.</t>
  </si>
  <si>
    <t>Декоративная краска для интерьера.</t>
  </si>
  <si>
    <t>03</t>
  </si>
  <si>
    <t>BIAMAX</t>
  </si>
  <si>
    <t xml:space="preserve">Используется  в качестве цветной отделки для создания </t>
  </si>
  <si>
    <t>4 - 4,5 м²</t>
  </si>
  <si>
    <t>на стене нерегулярной фактурности декора «под старину».</t>
  </si>
  <si>
    <t>07</t>
  </si>
  <si>
    <t>14 л.</t>
  </si>
  <si>
    <t>Специальная эмаль для внешних и внутренних работ.</t>
  </si>
  <si>
    <t>2290G</t>
  </si>
  <si>
    <t>0,75 л.</t>
  </si>
  <si>
    <t>NOVALIS</t>
  </si>
  <si>
    <t xml:space="preserve">Используется для декорирования отделок с эффектом </t>
  </si>
  <si>
    <t>2190B</t>
  </si>
  <si>
    <t>2,25 л.</t>
  </si>
  <si>
    <t xml:space="preserve">ржавчины, имитирующих цвет и текстуру чеканного железа. </t>
  </si>
  <si>
    <t xml:space="preserve">Декоративная краска для внутренних работ. </t>
  </si>
  <si>
    <t>MULTIDECOR  ES</t>
  </si>
  <si>
    <t>Полупрозрачная с перламутровым эффектом и</t>
  </si>
  <si>
    <t>5 - 12 м²</t>
  </si>
  <si>
    <t>широким спектром визуальных эффектов.</t>
  </si>
  <si>
    <t>MULTIDECOR  E</t>
  </si>
  <si>
    <t>Полупрозрачная с глянцевым эффектом.</t>
  </si>
  <si>
    <t>Trans.</t>
  </si>
  <si>
    <t>Transp.</t>
  </si>
  <si>
    <t>Хорошая стойкость к влажной очистке.</t>
  </si>
  <si>
    <t>DUCA di VENEZIA</t>
  </si>
  <si>
    <t>Полупрозрачная с матовым эффектом и</t>
  </si>
  <si>
    <t>Base</t>
  </si>
  <si>
    <t>широким спектром визуальных эффектов,</t>
  </si>
  <si>
    <t>Специальная добавка для красок, с разноцветными</t>
  </si>
  <si>
    <t>DECORGLITTER</t>
  </si>
  <si>
    <t xml:space="preserve"> голографическими блёстками, позволяющая обогатить</t>
  </si>
  <si>
    <t>Oro,</t>
  </si>
  <si>
    <t>0,09 л.</t>
  </si>
  <si>
    <t xml:space="preserve"> покрытия, придавая им блестящую оригинальность.</t>
  </si>
  <si>
    <t>Argento</t>
  </si>
  <si>
    <t>Декоративный материал для внешних и внутренних работ.</t>
  </si>
  <si>
    <t>MARMORINO</t>
  </si>
  <si>
    <t>Дышащее покрытие, на основе гашёной извести.</t>
  </si>
  <si>
    <t>0,5 м²</t>
  </si>
  <si>
    <t>Позволяет быстро и просто получить отличный</t>
  </si>
  <si>
    <t>декоративный эффект «под мрамор».</t>
  </si>
  <si>
    <t>TGR</t>
  </si>
  <si>
    <t>Oтделочное покрытие для наружных и внутренних работ.</t>
  </si>
  <si>
    <t>Материал для нанесения на MARMORINO Naturale, с целью</t>
  </si>
  <si>
    <t>8 - 10 м²</t>
  </si>
  <si>
    <t xml:space="preserve"> получения эффекта глянцевой обработки под мрамор</t>
  </si>
  <si>
    <t>Декоративная штукатурка для внутренних работ.</t>
  </si>
  <si>
    <t>TRAVERTINO</t>
  </si>
  <si>
    <t>Материал на основе песка, гранул мрамора и извести.</t>
  </si>
  <si>
    <t>ROMANO  Natural</t>
  </si>
  <si>
    <t>Эмитирует эффект натурального камня с прожилками.</t>
  </si>
  <si>
    <t>Toner  per</t>
  </si>
  <si>
    <t>Cмесь пигментов созданных для покраски</t>
  </si>
  <si>
    <t xml:space="preserve"> TRAVERTINO  ROMANO  Finitura.</t>
  </si>
  <si>
    <t>0,01 л.</t>
  </si>
  <si>
    <t>ROMANO  Finitura</t>
  </si>
  <si>
    <t>Безопасен для человека и окружающей среды.</t>
  </si>
  <si>
    <t>Полупрозрачная краска для внешних и внутренних работ.</t>
  </si>
  <si>
    <t xml:space="preserve">Созданная для защиты различных поверхностей и декора </t>
  </si>
  <si>
    <t>TRAVERTINO ROMANO, позволяет подчеркнуть узоры камня.</t>
  </si>
  <si>
    <t>CERA</t>
  </si>
  <si>
    <t>водоотталкивающий, стойкий к истиранию. Наносят</t>
  </si>
  <si>
    <t>80 -100 м²</t>
  </si>
  <si>
    <t>Per  Raffaello</t>
  </si>
  <si>
    <t>Защитный воск, для наружных и внутренних работ.</t>
  </si>
  <si>
    <t>Не желтеющий, водоотталкивающий, стойкий к истиранию.</t>
  </si>
  <si>
    <t>Protettiva</t>
  </si>
  <si>
    <t>Специальное покрытие с перламутровым эффектом,</t>
  </si>
  <si>
    <t>наносимое на венецианскую штукатурку</t>
  </si>
  <si>
    <t>10 м²</t>
  </si>
  <si>
    <t>50, 51</t>
  </si>
  <si>
    <t>Специальный тонированный, наполняющий грунт</t>
  </si>
  <si>
    <t>BLANKOR</t>
  </si>
  <si>
    <t xml:space="preserve"> для наружных поверхностей, на базе акриловых смол.</t>
  </si>
  <si>
    <t>14 - 18 м²</t>
  </si>
  <si>
    <t>С проникающими свойствами, укрепляющий поверхности.</t>
  </si>
  <si>
    <t>OIKOS - профессиональные  инструменты.</t>
  </si>
  <si>
    <t>Наименование  инструмента</t>
  </si>
  <si>
    <t>Тампон для «Kreos», декор "Ardesia"  3 салфетки в комплекте</t>
  </si>
  <si>
    <t>Рукавица</t>
  </si>
  <si>
    <t>Морская губка</t>
  </si>
  <si>
    <t>Шпатель, нержавеющая сталь</t>
  </si>
  <si>
    <t>Спатула 240х100 мм, нержавеющая сталь</t>
  </si>
  <si>
    <t>Спатула 280х120 мм, нержавеющая сталь</t>
  </si>
  <si>
    <t>Тампон  «Imperium»</t>
  </si>
  <si>
    <t>Щётка для «Kreos», «1000 линий»</t>
  </si>
  <si>
    <t>Испанская кисть</t>
  </si>
  <si>
    <t xml:space="preserve">Цена </t>
  </si>
  <si>
    <t>в леях</t>
  </si>
  <si>
    <t>в  евро</t>
  </si>
  <si>
    <t>PINRODA</t>
  </si>
  <si>
    <t>Гладкая матовая краска, для внутренних работ.</t>
  </si>
  <si>
    <t>5 - 8 м²</t>
  </si>
  <si>
    <t>22 кг.</t>
  </si>
  <si>
    <t>Acrilico  mate</t>
  </si>
  <si>
    <t>Стойкая к мытью, имеет хорошую укрываемасть.</t>
  </si>
  <si>
    <t xml:space="preserve">Pintura  </t>
  </si>
  <si>
    <t>Mate Extra</t>
  </si>
  <si>
    <t>Обладает высокой эластичностью и плотностью покрытия.</t>
  </si>
  <si>
    <t>Mate         ESTRELLAS</t>
  </si>
  <si>
    <t>Обладает превосходной белизной, укрывистостью.</t>
  </si>
  <si>
    <t>13 кг.</t>
  </si>
  <si>
    <t>Высокая стойкость к мытью.</t>
  </si>
  <si>
    <t>Pintura</t>
  </si>
  <si>
    <t>Фактурная  краска, для внутренних работ.</t>
  </si>
  <si>
    <t>0,5 - 1 м²</t>
  </si>
  <si>
    <t>25 кг.</t>
  </si>
  <si>
    <t>PICADO PINRODA</t>
  </si>
  <si>
    <t>SATINADO  2000</t>
  </si>
  <si>
    <t>Полуматовая краска, для внутренних и внешних работ.</t>
  </si>
  <si>
    <t>Обладает светостойкостью и превосходной белезной.</t>
  </si>
  <si>
    <t>18 кг.</t>
  </si>
  <si>
    <t>Petrex - 5</t>
  </si>
  <si>
    <t>Гладкая матовая краска, для внутренних и внешних работ.</t>
  </si>
  <si>
    <t xml:space="preserve"> Liso</t>
  </si>
  <si>
    <t>Обладает гидроизоляционными свойствами, моющаяся.</t>
  </si>
  <si>
    <t>Liso  Сolor</t>
  </si>
  <si>
    <t>Рифленная матовая краска, для внутренних и внешних работ.</t>
  </si>
  <si>
    <t>0,7-1,5 м²</t>
  </si>
  <si>
    <t>Rugoso</t>
  </si>
  <si>
    <t xml:space="preserve">Muralia </t>
  </si>
  <si>
    <t>Декоративная краска, имитирующая деревенский</t>
  </si>
  <si>
    <t>1 - 1,1 м²</t>
  </si>
  <si>
    <t>стиль отделки и камня, с эфектом "Камня Травертин"</t>
  </si>
  <si>
    <t xml:space="preserve">Arenas  </t>
  </si>
  <si>
    <t>Декоративная краска, для внутренних работ.</t>
  </si>
  <si>
    <t>4,5 - 5 м²</t>
  </si>
  <si>
    <t xml:space="preserve">Egypcias  </t>
  </si>
  <si>
    <t>Имеющая структуру мелкого кварцевого песка.</t>
  </si>
  <si>
    <t>Fondo</t>
  </si>
  <si>
    <t>Полуматовая грунтовка для декора Arenas Egypcias.</t>
  </si>
  <si>
    <t>10 - 12 м²</t>
  </si>
  <si>
    <t>Satinado</t>
  </si>
  <si>
    <t>Обладает высокой укрываемостью и имеет сатиновый аспект.</t>
  </si>
  <si>
    <t>Masila</t>
  </si>
  <si>
    <t>Акриловая фасадная шпаклёвка готовая к применению.</t>
  </si>
  <si>
    <t>1 - 4 м²</t>
  </si>
  <si>
    <t>plastica</t>
  </si>
  <si>
    <t>Используется для шпаклёвки фасадов перед покраской.</t>
  </si>
  <si>
    <t>Cuatro</t>
  </si>
  <si>
    <t>Акриловая финишная шпаклёвка, для внутренних работ.</t>
  </si>
  <si>
    <t>1,3 - 10 м²</t>
  </si>
  <si>
    <t>Cracelados</t>
  </si>
  <si>
    <t>12 - 13 м²</t>
  </si>
  <si>
    <t>.0,750 л.</t>
  </si>
  <si>
    <t>Применяется для создания эффекта растрескивания Cracalur.</t>
  </si>
  <si>
    <t>Прозрачный водорастворимый лак, для внутренних работ.</t>
  </si>
  <si>
    <t>Barniz</t>
  </si>
  <si>
    <t>Oxido</t>
  </si>
  <si>
    <t>Мetalo</t>
  </si>
  <si>
    <t>Используют для создания эффекта окисленного металла.</t>
  </si>
  <si>
    <t>Fondo Oxido</t>
  </si>
  <si>
    <t>Краска тёмного цвета, для внутренних работ.</t>
  </si>
  <si>
    <t>Negro, Marron</t>
  </si>
  <si>
    <t>Используется как грунт для создания эффекта "METAL OXIDE".</t>
  </si>
  <si>
    <t>Metalizada</t>
  </si>
  <si>
    <t>Декоративная краска, для внутренних работ,</t>
  </si>
  <si>
    <t>с металлизированным эффектом "Efecto metalizado".</t>
  </si>
  <si>
    <t>Luxury</t>
  </si>
  <si>
    <t>Oro, Plato</t>
  </si>
  <si>
    <t>с эффектом металлизированного песка.</t>
  </si>
  <si>
    <t>Pintura  Piscinas</t>
  </si>
  <si>
    <t>Краска для бассейнов, водорастворимая.</t>
  </si>
  <si>
    <t>al  AQUA</t>
  </si>
  <si>
    <t>Обладает отличным сцеплением и укрывистостью.</t>
  </si>
  <si>
    <t>SEDAPIN               Oro, Plata</t>
  </si>
  <si>
    <t>Декаративный лак с перламутровым эффектом.</t>
  </si>
  <si>
    <t>Предназначен для отделки гладких и рельефных поверхностей.</t>
  </si>
  <si>
    <t>Золотой и платиновый цвета.</t>
  </si>
  <si>
    <t>SEDAPIN  Plus</t>
  </si>
  <si>
    <t>Декаративный лак с блестками и перламутровым эффектом.</t>
  </si>
  <si>
    <t>SELLACRYL</t>
  </si>
  <si>
    <t>Бесцветный фиксирующий лак, со свойствами грунта.</t>
  </si>
  <si>
    <t>10 - 15 м²</t>
  </si>
  <si>
    <t>Используют для укрепления осыпающихся поверхностей стен</t>
  </si>
  <si>
    <t>8 л.</t>
  </si>
  <si>
    <t>Tintura</t>
  </si>
  <si>
    <t>Красители для колировки краски.401……414</t>
  </si>
  <si>
    <t>0,025 л.</t>
  </si>
  <si>
    <t>Высококачественные пигментные красители.</t>
  </si>
  <si>
    <t>0,06 л.</t>
  </si>
  <si>
    <t>Colorant</t>
  </si>
  <si>
    <t>Черный, коричневый, синий, красный,</t>
  </si>
  <si>
    <t>0,25 л.</t>
  </si>
  <si>
    <t>желтый, охра, зеленый.</t>
  </si>
  <si>
    <t>JAFEP - профессиональные  инструменты.</t>
  </si>
  <si>
    <t>Espatula especial - Двухслойный эластичный пластиковый шпатель</t>
  </si>
  <si>
    <t>Liana Estuco Inox - Спатула - Шпатель для нанесения штукатурки</t>
  </si>
  <si>
    <t>Paletina - Испанская кисть</t>
  </si>
  <si>
    <t xml:space="preserve">Расчёска Испанская </t>
  </si>
  <si>
    <t>Manopla Acrilica - Рукавица</t>
  </si>
  <si>
    <t>FINITURA autolucida</t>
  </si>
  <si>
    <t>на RAFFAELLO Decor Stucco, RAFFAELLO Madreperlato.</t>
  </si>
  <si>
    <t>Наносят на MARMORINO Naturale и FINITURA Autolucidante</t>
  </si>
  <si>
    <t>RAFFAELLO madr</t>
  </si>
  <si>
    <t>RAFFAELLO Decor Stucco</t>
  </si>
  <si>
    <t>Фасовка(кг)</t>
  </si>
  <si>
    <r>
      <t>1-1,5 кг/м</t>
    </r>
    <r>
      <rPr>
        <vertAlign val="superscript"/>
        <sz val="8"/>
        <color indexed="8"/>
        <rFont val="Calibri Light"/>
        <family val="2"/>
        <charset val="204"/>
        <scheme val="major"/>
      </rPr>
      <t>2</t>
    </r>
  </si>
  <si>
    <t>Цена на м2(леи)</t>
  </si>
  <si>
    <t>НАИМЕНОВАНИЕ</t>
  </si>
  <si>
    <t>Престижная трапецевидная венецианская кельма премиум класса. Выполнена из нержавеющей стали  резиновой эргономичной ручкой</t>
  </si>
  <si>
    <t>СЪЕМНЫЕ ВАЛИКИ • Ручка сделана из высокопрочной стали с эргономичной ПВХ рукоятью. • Специальная высокоплотная резиновая матрица</t>
  </si>
  <si>
    <t>Резиновый штамп специально для создания эффекта натурального дерева-массива. Подходит для материалов всех типов.</t>
  </si>
  <si>
    <t>Щетка • Для создания эффектов: • Травертин • 1000 линий • Кора дерева</t>
  </si>
  <si>
    <t>Пластиковые кельмы с пластиковыми ручками Экстрагибкие и ультралегкие пластиковые кельмы со скругленными углами.</t>
  </si>
  <si>
    <t xml:space="preserve">Испанская кисть </t>
  </si>
  <si>
    <t xml:space="preserve">Натуральная Морская губка </t>
  </si>
  <si>
    <t xml:space="preserve">Spatula inox 80 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</si>
  <si>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</t>
  </si>
  <si>
    <t xml:space="preserve">Spatula inox 150 </t>
  </si>
  <si>
    <t xml:space="preserve"> Spatula inox 80 rounded corners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</si>
  <si>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углы) </t>
  </si>
  <si>
    <t xml:space="preserve"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 </t>
  </si>
  <si>
    <t>Инструмент удобен для нанесения: венецианской штукатурки, финишных покрытий, а также для работы в труднодоступных местах или на маленьких элементах. (Закруглённые углы )</t>
  </si>
  <si>
    <t>STILIGHT для радиусных поверхностей</t>
  </si>
  <si>
    <t xml:space="preserve">Описание </t>
  </si>
  <si>
    <t xml:space="preserve">Stilsaw 240*100  </t>
  </si>
  <si>
    <t xml:space="preserve">Stilight ovale </t>
  </si>
  <si>
    <t xml:space="preserve">spatola venice 150  </t>
  </si>
  <si>
    <t xml:space="preserve">Spatola venice 80  </t>
  </si>
  <si>
    <t xml:space="preserve">Spatula inox 150 rounded corners </t>
  </si>
  <si>
    <t xml:space="preserve">Eponge 160  </t>
  </si>
  <si>
    <t xml:space="preserve">Penello brosse 150*70  </t>
  </si>
  <si>
    <t xml:space="preserve">Penello brosse 100*90   </t>
  </si>
  <si>
    <t xml:space="preserve">Décor light manico Abs 240x100 </t>
  </si>
  <si>
    <t xml:space="preserve">Frattone rigato 380x70  </t>
  </si>
  <si>
    <t xml:space="preserve">Frattone rigato 210x130  </t>
  </si>
  <si>
    <t xml:space="preserve">Tampone per effeto legno Large 130 mm  </t>
  </si>
  <si>
    <t xml:space="preserve">Sponge rullo </t>
  </si>
  <si>
    <t xml:space="preserve">Sponge small rullo </t>
  </si>
  <si>
    <t xml:space="preserve">Crocodile small rullo  </t>
  </si>
  <si>
    <t xml:space="preserve">Tampone per effeto legno 100 mm  </t>
  </si>
  <si>
    <t xml:space="preserve">Still Mirror 240*100  </t>
  </si>
  <si>
    <t xml:space="preserve">Still Mirror 280*120   </t>
  </si>
  <si>
    <t xml:space="preserve">Crocodile rullo  </t>
  </si>
  <si>
    <t xml:space="preserve">Stilight top 240*120  </t>
  </si>
  <si>
    <t>Кельмы данной серии имеют очень прочную пластиковую вилку с облегченной деревянной ручкой, сделанной изтополя. Толщина лезвия0,3 мм . Маленький вес инструмента позволяет длительно работать на больших объемах без усталости рук, а высокая гибкость рабочей площадки позволяет контролировать степень полирования</t>
  </si>
  <si>
    <t>Рабочая площадка из нержавеющей стали с зазубринами с одной стороны ипрямым заточенным лезвием остальных сторон (для полирования). Инструментпредназначен для создания эффекта античного мрамора.</t>
  </si>
  <si>
    <t>Primer Luxus Floor Cemento LT 15</t>
  </si>
  <si>
    <t>  204,00   </t>
  </si>
  <si>
    <t>  4 284,00   </t>
  </si>
  <si>
    <t>Luxus Floor Cemento kg 18</t>
  </si>
  <si>
    <t>  120,00   </t>
  </si>
  <si>
    <t>  2 520,00   </t>
  </si>
  <si>
    <t>Luxus Floor Matt Protector (A+B)LT 2,5</t>
  </si>
  <si>
    <t>  110,00   </t>
  </si>
  <si>
    <t>  2 310,00   </t>
  </si>
  <si>
    <t>Luxus Floor Glossy Protector (A+B)LT 2,5</t>
  </si>
  <si>
    <t>Luxus Oxydation base kg 2,5 FERRO</t>
  </si>
  <si>
    <t>    50,00   </t>
  </si>
  <si>
    <t>  1 050,00   </t>
  </si>
  <si>
    <t>Luxus Oxydation base kg 2,5 RAME</t>
  </si>
  <si>
    <t>OXY-Binder LT 1,67</t>
  </si>
  <si>
    <t>    25,00   </t>
  </si>
  <si>
    <t>     525,00   </t>
  </si>
  <si>
    <t>OXY-AttivatoreLT 2,5</t>
  </si>
  <si>
    <t>    70,00   </t>
  </si>
  <si>
    <t>  1 470,00   </t>
  </si>
  <si>
    <t>5-6 m2/lt</t>
  </si>
  <si>
    <t>2/2,5 kg m2</t>
  </si>
  <si>
    <t>4 m2/kg</t>
  </si>
  <si>
    <t>6 m2/lt</t>
  </si>
  <si>
    <t>2-4 m2/lt</t>
  </si>
  <si>
    <r>
      <rPr>
        <b/>
        <sz val="14"/>
        <color theme="1"/>
        <rFont val="Calibri"/>
        <family val="2"/>
        <charset val="204"/>
        <scheme val="minor"/>
      </rPr>
      <t>Urbania</t>
    </r>
    <r>
      <rPr>
        <sz val="11"/>
        <color theme="1"/>
        <rFont val="Calibri"/>
        <family val="2"/>
        <scheme val="minor"/>
      </rPr>
      <t>-Идеально для интерьеров в стиле luxury industrial и отлично дополнит элементы фасада дома в современном урбанистическом стиле.</t>
    </r>
  </si>
  <si>
    <t>15 kg</t>
  </si>
  <si>
    <t>0,5-1 kg/m</t>
  </si>
  <si>
    <r>
      <rPr>
        <b/>
        <sz val="14"/>
        <color theme="1"/>
        <rFont val="Calibri"/>
        <family val="2"/>
        <charset val="204"/>
        <scheme val="minor"/>
      </rPr>
      <t xml:space="preserve"> QUARTZ PRIMER NERO</t>
    </r>
    <r>
      <rPr>
        <sz val="14"/>
        <color theme="1"/>
        <rFont val="Calibri"/>
        <family val="2"/>
        <charset val="204"/>
        <scheme val="minor"/>
      </rPr>
      <t xml:space="preserve"> — для внутр/ наруж работ перед нанесением декораитвных красок и штукатурок в качестве грунтовочног</t>
    </r>
    <r>
      <rPr>
        <sz val="11"/>
        <color theme="1"/>
        <rFont val="Calibri"/>
        <family val="2"/>
        <scheme val="minor"/>
      </rPr>
      <t>о слоя для улучшения адгезии</t>
    </r>
  </si>
  <si>
    <t>Frattone rigato 130×130</t>
  </si>
  <si>
    <t>Щетка для создания эффектов: Травертин, 1000 линий, Кора дерева.</t>
  </si>
  <si>
    <t>Spatola per effeti lama flessible</t>
  </si>
  <si>
    <t>Инструмент подходит для применения и разглаживания песочных структур и структуры с эффектом хлопьев на стенах.</t>
  </si>
  <si>
    <t>Sahara mini trowel 240*100 </t>
  </si>
  <si>
    <t xml:space="preserve">Рабочая площадка из нержавеющей стали с зазубринами с двух сторон и
прямым заточенным лезвием остальных сторон (для полирования). Инструмент
предназначен для создания эффекта волны. </t>
  </si>
  <si>
    <t>Sahara trowel 280*120 </t>
  </si>
  <si>
    <t>Still Mirror 200*80</t>
  </si>
  <si>
    <t xml:space="preserve">Престижная  венецианская кельма премиум класса. Выполнена из нержавеющей стали с резиновой эргономичной ручкой.
 </t>
  </si>
  <si>
    <t xml:space="preserve">Decor PVC ABS 240X100 </t>
  </si>
  <si>
    <t>Пластиковые кельмы с металлическими ручками. Экстрагибкие, с повышеной прочностью пластиковые кельмы со скругленными углами.</t>
  </si>
  <si>
    <t>Décor light manico Abs 240×100</t>
  </si>
  <si>
    <t>Frattoni cork  Abs 200×100</t>
  </si>
  <si>
    <t>Пластиковые кельмы  с пластиковыми ручками для эффекта создания волны. Экстрагибкие и ультралегкие пластиковые кельмы со скругленными углами.</t>
  </si>
  <si>
    <t>Frattoni cork  Abs 240×100</t>
  </si>
  <si>
    <t>X-trowel Inox 240x100</t>
  </si>
  <si>
    <t>Классический профессиональный инструмент премиум-класса.Трапециевидная гладилка из нержавеющей стали с  облегченным держателем.
Лезвие из нержавеющей стали, не оставляет черных полос.</t>
  </si>
  <si>
    <t>Price list marmorino tools 2020 (цена указана в леях )</t>
  </si>
  <si>
    <t xml:space="preserve">Price list JAFEP на 2020 год </t>
  </si>
  <si>
    <t>Price List OIKOS 2020</t>
  </si>
  <si>
    <r>
      <t xml:space="preserve">Прайс лист </t>
    </r>
    <r>
      <rPr>
        <b/>
        <i/>
        <sz val="18"/>
        <color rgb="FFC00000"/>
        <rFont val="Calibri"/>
        <family val="2"/>
        <charset val="204"/>
        <scheme val="minor"/>
      </rPr>
      <t xml:space="preserve"> LUXUS paint  </t>
    </r>
    <r>
      <rPr>
        <i/>
        <sz val="18"/>
        <color rgb="FFC00000"/>
        <rFont val="Calibri"/>
        <family val="2"/>
        <charset val="204"/>
        <scheme val="minor"/>
      </rPr>
      <t>на 2020</t>
    </r>
  </si>
  <si>
    <t>Price list Elf Décor 2020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</si>
</sst>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Calibri Light"/>
      <family val="2"/>
      <charset val="204"/>
      <scheme val="major"/>
    </font>
    <font>
      <sz val="14"/>
      <name val="Calibri Light"/>
      <family val="2"/>
      <charset val="204"/>
      <scheme val="major"/>
    </font>
    <font>
      <vertAlign val="superscript"/>
      <sz val="8"/>
      <color indexed="8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sz val="8"/>
      <color indexed="8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4"/>
      <color indexed="8"/>
      <name val="Calibri Light"/>
      <family val="2"/>
      <charset val="204"/>
      <scheme val="major"/>
    </font>
    <font>
      <b/>
      <sz val="14"/>
      <color indexed="10"/>
      <name val="Calibri Light"/>
      <family val="2"/>
      <charset val="204"/>
      <scheme val="major"/>
    </font>
    <font>
      <b/>
      <sz val="13"/>
      <name val="Calibri Light"/>
      <family val="2"/>
      <charset val="204"/>
      <scheme val="major"/>
    </font>
    <font>
      <sz val="13"/>
      <name val="Calibri Light"/>
      <family val="2"/>
      <charset val="204"/>
      <scheme val="major"/>
    </font>
    <font>
      <sz val="14"/>
      <color indexed="8"/>
      <name val="Calibri Light"/>
      <family val="2"/>
      <charset val="204"/>
      <scheme val="major"/>
    </font>
    <font>
      <b/>
      <i/>
      <sz val="16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sz val="2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i/>
      <sz val="18"/>
      <color rgb="FFC00000"/>
      <name val="Calibri"/>
      <family val="2"/>
      <charset val="204"/>
      <scheme val="minor"/>
    </font>
    <font>
      <b/>
      <i/>
      <sz val="18"/>
      <color rgb="FFC000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6"/>
      <color rgb="FFC00000"/>
      <name val="Calibri Light"/>
      <family val="2"/>
      <charset val="204"/>
      <scheme val="major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20"/>
      <color rgb="FFC00000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Calibri Light"/>
      <family val="2"/>
      <charset val="204"/>
      <scheme val="major"/>
    </font>
    <font>
      <i/>
      <sz val="12"/>
      <name val="Calibri Light"/>
      <family val="2"/>
      <charset val="204"/>
      <scheme val="major"/>
    </font>
    <font>
      <b/>
      <i/>
      <sz val="12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name val="Calibri Light"/>
      <family val="2"/>
      <charset val="204"/>
      <scheme val="maj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A0A0A"/>
      <name val="Open Sans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2020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thin">
        <color indexed="64"/>
      </right>
      <top style="dashed">
        <color indexed="9"/>
      </top>
      <bottom/>
      <diagonal/>
    </border>
    <border>
      <left style="thin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/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9"/>
      </bottom>
      <diagonal/>
    </border>
    <border>
      <left style="thin">
        <color indexed="64"/>
      </left>
      <right style="double">
        <color indexed="64"/>
      </right>
      <top/>
      <bottom style="dashed">
        <color indexed="9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ashed">
        <color indexed="9"/>
      </bottom>
      <diagonal/>
    </border>
    <border>
      <left style="dashed">
        <color indexed="9"/>
      </left>
      <right style="dashed">
        <color indexed="9"/>
      </right>
      <top/>
      <bottom style="double">
        <color indexed="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9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dashed">
        <color indexed="9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9"/>
      </bottom>
      <diagonal/>
    </border>
    <border>
      <left style="dashed">
        <color indexed="9"/>
      </left>
      <right/>
      <top/>
      <bottom/>
      <diagonal/>
    </border>
    <border>
      <left/>
      <right style="dashed">
        <color indexed="9"/>
      </right>
      <top/>
      <bottom style="double">
        <color indexed="9"/>
      </bottom>
      <diagonal/>
    </border>
    <border>
      <left/>
      <right style="dashed">
        <color indexed="9"/>
      </right>
      <top style="double">
        <color indexed="9"/>
      </top>
      <bottom/>
      <diagonal/>
    </border>
    <border>
      <left/>
      <right style="double">
        <color indexed="9"/>
      </right>
      <top style="double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9"/>
      </bottom>
      <diagonal/>
    </border>
    <border>
      <left/>
      <right style="medium">
        <color indexed="64"/>
      </right>
      <top/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9"/>
      </bottom>
      <diagonal/>
    </border>
    <border>
      <left style="thin">
        <color indexed="64"/>
      </left>
      <right style="medium">
        <color indexed="64"/>
      </right>
      <top style="dashed">
        <color indexed="9"/>
      </top>
      <bottom style="dashed">
        <color indexed="9"/>
      </bottom>
      <diagonal/>
    </border>
    <border>
      <left style="medium">
        <color indexed="64"/>
      </left>
      <right style="thin">
        <color indexed="64"/>
      </right>
      <top style="dashed">
        <color indexed="9"/>
      </top>
      <bottom/>
      <diagonal/>
    </border>
    <border>
      <left/>
      <right style="double">
        <color indexed="64"/>
      </right>
      <top style="dashed">
        <color indexed="9"/>
      </top>
      <bottom/>
      <diagonal/>
    </border>
    <border>
      <left style="medium">
        <color indexed="64"/>
      </left>
      <right style="thin">
        <color indexed="64"/>
      </right>
      <top style="dashed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9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9"/>
      </right>
      <top style="thin">
        <color indexed="9"/>
      </top>
      <bottom style="thin">
        <color indexed="9"/>
      </bottom>
      <diagonal/>
    </border>
    <border>
      <left/>
      <right style="double">
        <color indexed="64"/>
      </right>
      <top style="double">
        <color indexed="64"/>
      </top>
      <bottom style="dashed">
        <color indexed="9"/>
      </bottom>
      <diagonal/>
    </border>
    <border>
      <left/>
      <right style="double">
        <color indexed="64"/>
      </right>
      <top style="dashed">
        <color indexed="9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22" fillId="0" borderId="0"/>
  </cellStyleXfs>
  <cellXfs count="230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2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top"/>
    </xf>
    <xf numFmtId="2" fontId="26" fillId="0" borderId="28" xfId="0" applyNumberFormat="1" applyFont="1" applyBorder="1" applyAlignment="1">
      <alignment horizontal="right" vertical="top"/>
    </xf>
    <xf numFmtId="0" fontId="26" fillId="0" borderId="29" xfId="0" applyFont="1" applyBorder="1" applyAlignment="1">
      <alignment horizontal="right" vertical="top"/>
    </xf>
    <xf numFmtId="2" fontId="26" fillId="0" borderId="17" xfId="0" applyNumberFormat="1" applyFont="1" applyBorder="1" applyAlignment="1">
      <alignment horizontal="right" vertical="top"/>
    </xf>
    <xf numFmtId="2" fontId="26" fillId="0" borderId="14" xfId="0" applyNumberFormat="1" applyFont="1" applyBorder="1" applyAlignment="1">
      <alignment horizontal="right" vertical="top"/>
    </xf>
    <xf numFmtId="2" fontId="26" fillId="0" borderId="30" xfId="0" applyNumberFormat="1" applyFont="1" applyBorder="1" applyAlignment="1">
      <alignment horizontal="right" vertical="top"/>
    </xf>
    <xf numFmtId="2" fontId="26" fillId="0" borderId="31" xfId="0" applyNumberFormat="1" applyFont="1" applyBorder="1" applyAlignment="1">
      <alignment horizontal="right" vertical="top"/>
    </xf>
    <xf numFmtId="2" fontId="26" fillId="0" borderId="32" xfId="0" applyNumberFormat="1" applyFont="1" applyBorder="1" applyAlignment="1">
      <alignment horizontal="right" vertical="top"/>
    </xf>
    <xf numFmtId="2" fontId="28" fillId="0" borderId="32" xfId="0" applyNumberFormat="1" applyFont="1" applyBorder="1" applyAlignment="1">
      <alignment horizontal="right" vertical="top"/>
    </xf>
    <xf numFmtId="2" fontId="28" fillId="0" borderId="17" xfId="0" applyNumberFormat="1" applyFont="1" applyBorder="1" applyAlignment="1">
      <alignment horizontal="right" vertical="top"/>
    </xf>
    <xf numFmtId="2" fontId="26" fillId="0" borderId="24" xfId="0" applyNumberFormat="1" applyFont="1" applyBorder="1" applyAlignment="1">
      <alignment horizontal="right" vertical="top"/>
    </xf>
    <xf numFmtId="2" fontId="26" fillId="0" borderId="29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6" xfId="0" applyBorder="1" applyAlignment="1">
      <alignment vertical="top"/>
    </xf>
    <xf numFmtId="2" fontId="26" fillId="0" borderId="6" xfId="0" applyNumberFormat="1" applyFont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30" xfId="0" applyNumberFormat="1" applyFont="1" applyBorder="1" applyAlignment="1">
      <alignment horizontal="center" vertical="center" wrapText="1"/>
    </xf>
    <xf numFmtId="2" fontId="26" fillId="0" borderId="31" xfId="0" applyNumberFormat="1" applyFont="1" applyBorder="1" applyAlignment="1">
      <alignment horizontal="center" vertical="center" wrapText="1"/>
    </xf>
    <xf numFmtId="2" fontId="26" fillId="0" borderId="32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2" fontId="26" fillId="0" borderId="24" xfId="0" applyNumberFormat="1" applyFont="1" applyBorder="1" applyAlignment="1">
      <alignment horizontal="center" vertical="center" wrapText="1"/>
    </xf>
    <xf numFmtId="2" fontId="26" fillId="0" borderId="29" xfId="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62" xfId="0" applyNumberFormat="1" applyFont="1" applyBorder="1" applyAlignment="1">
      <alignment horizontal="center" vertical="center" wrapText="1"/>
    </xf>
    <xf numFmtId="2" fontId="26" fillId="0" borderId="6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4" borderId="22" xfId="0" applyNumberFormat="1" applyFont="1" applyFill="1" applyBorder="1" applyAlignment="1">
      <alignment horizontal="center" vertical="center" wrapText="1"/>
    </xf>
    <xf numFmtId="0" fontId="31" fillId="4" borderId="40" xfId="0" applyNumberFormat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0" fontId="31" fillId="4" borderId="19" xfId="0" applyNumberFormat="1" applyFont="1" applyFill="1" applyBorder="1" applyAlignment="1">
      <alignment horizontal="center" vertical="center" wrapText="1"/>
    </xf>
    <xf numFmtId="0" fontId="31" fillId="4" borderId="43" xfId="0" applyNumberFormat="1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2" fontId="26" fillId="0" borderId="70" xfId="0" applyNumberFormat="1" applyFont="1" applyBorder="1" applyAlignment="1">
      <alignment horizontal="center" vertical="center" wrapText="1"/>
    </xf>
    <xf numFmtId="2" fontId="26" fillId="0" borderId="71" xfId="0" applyNumberFormat="1" applyFont="1" applyBorder="1" applyAlignment="1">
      <alignment horizontal="center" vertical="center" wrapText="1"/>
    </xf>
    <xf numFmtId="2" fontId="26" fillId="0" borderId="7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2" fontId="4" fillId="0" borderId="7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43" fontId="37" fillId="5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justify" vertical="center" wrapText="1"/>
    </xf>
    <xf numFmtId="0" fontId="15" fillId="2" borderId="45" xfId="0" applyFont="1" applyFill="1" applyBorder="1" applyAlignment="1">
      <alignment horizontal="justify" vertical="center" wrapText="1"/>
    </xf>
    <xf numFmtId="0" fontId="7" fillId="2" borderId="45" xfId="0" applyFont="1" applyFill="1" applyBorder="1" applyAlignment="1">
      <alignment vertical="center" wrapText="1"/>
    </xf>
    <xf numFmtId="2" fontId="10" fillId="4" borderId="75" xfId="0" applyNumberFormat="1" applyFont="1" applyFill="1" applyBorder="1" applyAlignment="1">
      <alignment horizontal="center" vertical="center" wrapText="1"/>
    </xf>
    <xf numFmtId="2" fontId="10" fillId="4" borderId="46" xfId="0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2" fontId="43" fillId="4" borderId="54" xfId="0" applyNumberFormat="1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/>
    </xf>
    <xf numFmtId="0" fontId="18" fillId="3" borderId="80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 wrapText="1"/>
    </xf>
    <xf numFmtId="2" fontId="44" fillId="4" borderId="78" xfId="0" applyNumberFormat="1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2" fontId="45" fillId="0" borderId="74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5" fillId="0" borderId="2" xfId="0" applyNumberFormat="1" applyFont="1" applyBorder="1" applyAlignment="1">
      <alignment horizontal="center" vertical="center" wrapText="1"/>
    </xf>
    <xf numFmtId="2" fontId="45" fillId="0" borderId="77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right" vertical="center" wrapText="1"/>
    </xf>
    <xf numFmtId="2" fontId="31" fillId="0" borderId="46" xfId="0" applyNumberFormat="1" applyFont="1" applyBorder="1" applyAlignment="1">
      <alignment horizontal="center" vertical="center" wrapText="1"/>
    </xf>
    <xf numFmtId="2" fontId="31" fillId="0" borderId="48" xfId="0" applyNumberFormat="1" applyFont="1" applyBorder="1" applyAlignment="1">
      <alignment horizontal="center" vertical="center" wrapText="1"/>
    </xf>
    <xf numFmtId="2" fontId="31" fillId="0" borderId="50" xfId="0" applyNumberFormat="1" applyFont="1" applyBorder="1" applyAlignment="1">
      <alignment horizontal="center" vertical="center" wrapText="1"/>
    </xf>
    <xf numFmtId="2" fontId="31" fillId="0" borderId="52" xfId="0" applyNumberFormat="1" applyFont="1" applyBorder="1" applyAlignment="1">
      <alignment horizontal="center" vertical="center" wrapText="1"/>
    </xf>
    <xf numFmtId="2" fontId="31" fillId="0" borderId="59" xfId="0" applyNumberFormat="1" applyFont="1" applyBorder="1" applyAlignment="1">
      <alignment horizontal="center" vertical="center" wrapText="1"/>
    </xf>
    <xf numFmtId="2" fontId="31" fillId="0" borderId="44" xfId="0" applyNumberFormat="1" applyFont="1" applyBorder="1" applyAlignment="1">
      <alignment horizontal="center" vertical="center" wrapText="1"/>
    </xf>
    <xf numFmtId="2" fontId="31" fillId="0" borderId="60" xfId="0" applyNumberFormat="1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 wrapText="1"/>
    </xf>
    <xf numFmtId="2" fontId="47" fillId="0" borderId="4" xfId="0" applyNumberFormat="1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justify" vertical="center" wrapText="1"/>
    </xf>
    <xf numFmtId="0" fontId="7" fillId="2" borderId="45" xfId="0" applyFont="1" applyFill="1" applyBorder="1" applyAlignment="1">
      <alignment horizontal="justify" vertical="center"/>
    </xf>
    <xf numFmtId="0" fontId="7" fillId="2" borderId="45" xfId="0" applyFont="1" applyFill="1" applyBorder="1" applyAlignment="1">
      <alignment vertical="center" wrapText="1"/>
    </xf>
    <xf numFmtId="0" fontId="13" fillId="2" borderId="45" xfId="0" applyFont="1" applyFill="1" applyBorder="1" applyAlignment="1">
      <alignment horizontal="justify" vertical="center"/>
    </xf>
    <xf numFmtId="0" fontId="7" fillId="2" borderId="45" xfId="0" applyFont="1" applyFill="1" applyBorder="1" applyAlignment="1">
      <alignment horizontal="left" vertical="center"/>
    </xf>
    <xf numFmtId="0" fontId="7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31" fillId="0" borderId="54" xfId="0" applyNumberFormat="1" applyFont="1" applyBorder="1" applyAlignment="1">
      <alignment horizontal="center" vertical="center" wrapText="1"/>
    </xf>
    <xf numFmtId="2" fontId="31" fillId="0" borderId="55" xfId="0" applyNumberFormat="1" applyFont="1" applyBorder="1" applyAlignment="1">
      <alignment horizontal="center" vertical="center" wrapText="1"/>
    </xf>
    <xf numFmtId="2" fontId="31" fillId="0" borderId="5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31" fillId="0" borderId="64" xfId="0" applyNumberFormat="1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31" fillId="4" borderId="42" xfId="0" applyFont="1" applyFill="1" applyBorder="1" applyAlignment="1">
      <alignment horizontal="center" vertical="center" wrapText="1"/>
    </xf>
    <xf numFmtId="0" fontId="31" fillId="4" borderId="39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wrapText="1"/>
    </xf>
    <xf numFmtId="0" fontId="53" fillId="0" borderId="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</cellXfs>
  <cellStyles count="3">
    <cellStyle name="Normale 2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7F7F7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workbookViewId="0">
      <selection activeCell="O8" sqref="O8"/>
    </sheetView>
  </sheetViews>
  <sheetFormatPr defaultRowHeight="15"/>
  <cols>
    <col min="2" max="2" width="49.28515625" customWidth="1"/>
    <col min="3" max="3" width="18" customWidth="1"/>
    <col min="4" max="4" width="13.42578125" customWidth="1"/>
    <col min="5" max="5" width="19.85546875" customWidth="1"/>
    <col min="6" max="6" width="18.28515625" customWidth="1"/>
  </cols>
  <sheetData>
    <row r="1" spans="2:6" ht="29.25" thickBot="1">
      <c r="B1" s="155" t="s">
        <v>482</v>
      </c>
      <c r="C1" s="156"/>
      <c r="D1" s="156"/>
      <c r="E1" s="156"/>
    </row>
    <row r="2" spans="2:6" ht="41.25" customHeight="1" thickBot="1">
      <c r="B2" s="129" t="s">
        <v>0</v>
      </c>
      <c r="C2" s="130" t="s">
        <v>1</v>
      </c>
      <c r="D2" s="130" t="s">
        <v>390</v>
      </c>
      <c r="E2" s="131" t="s">
        <v>25</v>
      </c>
      <c r="F2" s="132" t="s">
        <v>392</v>
      </c>
    </row>
    <row r="3" spans="2:6" ht="21">
      <c r="B3" s="166" t="s">
        <v>26</v>
      </c>
      <c r="C3" s="167" t="s">
        <v>391</v>
      </c>
      <c r="D3" s="121">
        <v>5</v>
      </c>
      <c r="E3" s="137">
        <v>483</v>
      </c>
      <c r="F3" s="125">
        <f>E3/D3/1.3</f>
        <v>74.307692307692307</v>
      </c>
    </row>
    <row r="4" spans="2:6" ht="21">
      <c r="B4" s="165"/>
      <c r="C4" s="158"/>
      <c r="D4" s="119">
        <v>15</v>
      </c>
      <c r="E4" s="138">
        <v>1155</v>
      </c>
      <c r="F4" s="126">
        <f>E4/D4/1.3</f>
        <v>59.230769230769226</v>
      </c>
    </row>
    <row r="5" spans="2:6" ht="21">
      <c r="B5" s="165" t="s">
        <v>3</v>
      </c>
      <c r="C5" s="158" t="s">
        <v>4</v>
      </c>
      <c r="D5" s="119">
        <v>1</v>
      </c>
      <c r="E5" s="138">
        <v>126</v>
      </c>
      <c r="F5" s="126">
        <f>E5/D5*0.6</f>
        <v>75.599999999999994</v>
      </c>
    </row>
    <row r="6" spans="2:6" ht="21">
      <c r="B6" s="165"/>
      <c r="C6" s="158"/>
      <c r="D6" s="119">
        <v>5</v>
      </c>
      <c r="E6" s="138">
        <v>546</v>
      </c>
      <c r="F6" s="126">
        <f t="shared" ref="F6:F7" si="0">E6/D6*0.6</f>
        <v>65.52</v>
      </c>
    </row>
    <row r="7" spans="2:6" ht="21">
      <c r="B7" s="165"/>
      <c r="C7" s="158"/>
      <c r="D7" s="119">
        <v>15</v>
      </c>
      <c r="E7" s="138">
        <v>1470</v>
      </c>
      <c r="F7" s="126">
        <f t="shared" si="0"/>
        <v>58.8</v>
      </c>
    </row>
    <row r="8" spans="2:6" ht="21">
      <c r="B8" s="162" t="s">
        <v>27</v>
      </c>
      <c r="C8" s="158" t="s">
        <v>28</v>
      </c>
      <c r="D8" s="119">
        <v>1</v>
      </c>
      <c r="E8" s="138">
        <v>315</v>
      </c>
      <c r="F8" s="126">
        <f>E8/D8/5</f>
        <v>63</v>
      </c>
    </row>
    <row r="9" spans="2:6" ht="65.25" customHeight="1">
      <c r="B9" s="162"/>
      <c r="C9" s="158"/>
      <c r="D9" s="119">
        <v>5</v>
      </c>
      <c r="E9" s="138">
        <v>1314</v>
      </c>
      <c r="F9" s="126">
        <f t="shared" ref="F9:F15" si="1">E9/D9/5</f>
        <v>52.56</v>
      </c>
    </row>
    <row r="10" spans="2:6" ht="39" customHeight="1">
      <c r="B10" s="162" t="s">
        <v>29</v>
      </c>
      <c r="C10" s="158" t="s">
        <v>5</v>
      </c>
      <c r="D10" s="119">
        <v>1</v>
      </c>
      <c r="E10" s="138">
        <v>315</v>
      </c>
      <c r="F10" s="126">
        <f t="shared" si="1"/>
        <v>63</v>
      </c>
    </row>
    <row r="11" spans="2:6" ht="21">
      <c r="B11" s="162"/>
      <c r="C11" s="158"/>
      <c r="D11" s="119">
        <v>5</v>
      </c>
      <c r="E11" s="138">
        <v>1314</v>
      </c>
      <c r="F11" s="126">
        <f t="shared" si="1"/>
        <v>52.56</v>
      </c>
    </row>
    <row r="12" spans="2:6" ht="19.5" customHeight="1">
      <c r="B12" s="162" t="s">
        <v>30</v>
      </c>
      <c r="C12" s="158" t="s">
        <v>28</v>
      </c>
      <c r="D12" s="119">
        <v>1</v>
      </c>
      <c r="E12" s="138">
        <v>305</v>
      </c>
      <c r="F12" s="126">
        <f>E12/D12/5</f>
        <v>61</v>
      </c>
    </row>
    <row r="13" spans="2:6" ht="48" customHeight="1">
      <c r="B13" s="162"/>
      <c r="C13" s="158"/>
      <c r="D13" s="119">
        <v>5</v>
      </c>
      <c r="E13" s="138">
        <v>1155</v>
      </c>
      <c r="F13" s="126">
        <f t="shared" si="1"/>
        <v>46.2</v>
      </c>
    </row>
    <row r="14" spans="2:6" ht="21">
      <c r="B14" s="162" t="s">
        <v>31</v>
      </c>
      <c r="C14" s="158" t="s">
        <v>28</v>
      </c>
      <c r="D14" s="119">
        <v>1</v>
      </c>
      <c r="E14" s="138">
        <v>305</v>
      </c>
      <c r="F14" s="126">
        <f t="shared" si="1"/>
        <v>61</v>
      </c>
    </row>
    <row r="15" spans="2:6" ht="37.5" customHeight="1">
      <c r="B15" s="162"/>
      <c r="C15" s="158"/>
      <c r="D15" s="119">
        <v>5</v>
      </c>
      <c r="E15" s="138">
        <v>1260</v>
      </c>
      <c r="F15" s="126">
        <f t="shared" si="1"/>
        <v>50.4</v>
      </c>
    </row>
    <row r="16" spans="2:6" ht="63" customHeight="1">
      <c r="B16" s="162" t="s">
        <v>32</v>
      </c>
      <c r="C16" s="158" t="s">
        <v>33</v>
      </c>
      <c r="D16" s="119">
        <v>1</v>
      </c>
      <c r="E16" s="138">
        <v>420</v>
      </c>
      <c r="F16" s="126">
        <f>E16/D16/7</f>
        <v>60</v>
      </c>
    </row>
    <row r="17" spans="2:6" ht="21">
      <c r="B17" s="162"/>
      <c r="C17" s="158"/>
      <c r="D17" s="119">
        <v>5</v>
      </c>
      <c r="E17" s="138">
        <v>1680</v>
      </c>
      <c r="F17" s="126">
        <f t="shared" ref="F17:F19" si="2">E17/D17/7</f>
        <v>48</v>
      </c>
    </row>
    <row r="18" spans="2:6" ht="63" customHeight="1">
      <c r="B18" s="162" t="s">
        <v>34</v>
      </c>
      <c r="C18" s="158" t="s">
        <v>33</v>
      </c>
      <c r="D18" s="119">
        <v>1</v>
      </c>
      <c r="E18" s="138">
        <v>420</v>
      </c>
      <c r="F18" s="126">
        <f t="shared" si="2"/>
        <v>60</v>
      </c>
    </row>
    <row r="19" spans="2:6" ht="21">
      <c r="B19" s="162"/>
      <c r="C19" s="158"/>
      <c r="D19" s="119">
        <v>5</v>
      </c>
      <c r="E19" s="138">
        <v>1680</v>
      </c>
      <c r="F19" s="126">
        <f t="shared" si="2"/>
        <v>48</v>
      </c>
    </row>
    <row r="20" spans="2:6" ht="121.5" customHeight="1">
      <c r="B20" s="162" t="s">
        <v>35</v>
      </c>
      <c r="C20" s="158" t="s">
        <v>36</v>
      </c>
      <c r="D20" s="119">
        <v>1</v>
      </c>
      <c r="E20" s="138">
        <v>368</v>
      </c>
      <c r="F20" s="126">
        <f>E20/D20/4.5</f>
        <v>81.777777777777771</v>
      </c>
    </row>
    <row r="21" spans="2:6" ht="21">
      <c r="B21" s="162" t="s">
        <v>37</v>
      </c>
      <c r="C21" s="158"/>
      <c r="D21" s="119">
        <v>5</v>
      </c>
      <c r="E21" s="138">
        <v>1302</v>
      </c>
      <c r="F21" s="126">
        <f t="shared" ref="F21:F25" si="3">E21/D21/4.5</f>
        <v>57.86666666666666</v>
      </c>
    </row>
    <row r="22" spans="2:6" ht="41.25" customHeight="1">
      <c r="B22" s="162" t="s">
        <v>38</v>
      </c>
      <c r="C22" s="158" t="s">
        <v>36</v>
      </c>
      <c r="D22" s="119">
        <v>1</v>
      </c>
      <c r="E22" s="138">
        <v>368</v>
      </c>
      <c r="F22" s="126">
        <f t="shared" si="3"/>
        <v>81.777777777777771</v>
      </c>
    </row>
    <row r="23" spans="2:6" ht="21">
      <c r="B23" s="162"/>
      <c r="C23" s="158"/>
      <c r="D23" s="119">
        <v>5</v>
      </c>
      <c r="E23" s="138">
        <v>1302</v>
      </c>
      <c r="F23" s="126">
        <f t="shared" si="3"/>
        <v>57.86666666666666</v>
      </c>
    </row>
    <row r="24" spans="2:6" ht="21">
      <c r="B24" s="164" t="s">
        <v>39</v>
      </c>
      <c r="C24" s="158" t="s">
        <v>36</v>
      </c>
      <c r="D24" s="119">
        <v>1</v>
      </c>
      <c r="E24" s="138">
        <v>263</v>
      </c>
      <c r="F24" s="126">
        <f t="shared" si="3"/>
        <v>58.444444444444443</v>
      </c>
    </row>
    <row r="25" spans="2:6" ht="21">
      <c r="B25" s="164"/>
      <c r="C25" s="158"/>
      <c r="D25" s="119">
        <v>5</v>
      </c>
      <c r="E25" s="138">
        <v>1155</v>
      </c>
      <c r="F25" s="126">
        <f t="shared" si="3"/>
        <v>51.333333333333336</v>
      </c>
    </row>
    <row r="26" spans="2:6" ht="21">
      <c r="B26" s="162" t="s">
        <v>40</v>
      </c>
      <c r="C26" s="158" t="s">
        <v>41</v>
      </c>
      <c r="D26" s="119">
        <v>1</v>
      </c>
      <c r="E26" s="138">
        <v>368</v>
      </c>
      <c r="F26" s="126">
        <f t="shared" ref="F26:F31" si="4">E26/D26/5</f>
        <v>73.599999999999994</v>
      </c>
    </row>
    <row r="27" spans="2:6" ht="21">
      <c r="B27" s="162" t="s">
        <v>6</v>
      </c>
      <c r="C27" s="158"/>
      <c r="D27" s="119">
        <v>5</v>
      </c>
      <c r="E27" s="138">
        <v>1418</v>
      </c>
      <c r="F27" s="126">
        <f t="shared" si="4"/>
        <v>56.720000000000006</v>
      </c>
    </row>
    <row r="28" spans="2:6" ht="21">
      <c r="B28" s="162" t="s">
        <v>42</v>
      </c>
      <c r="C28" s="158" t="s">
        <v>7</v>
      </c>
      <c r="D28" s="119">
        <v>1</v>
      </c>
      <c r="E28" s="138">
        <v>420</v>
      </c>
      <c r="F28" s="126">
        <f t="shared" si="4"/>
        <v>84</v>
      </c>
    </row>
    <row r="29" spans="2:6" ht="21">
      <c r="B29" s="162"/>
      <c r="C29" s="158"/>
      <c r="D29" s="119">
        <v>5</v>
      </c>
      <c r="E29" s="138">
        <v>1638</v>
      </c>
      <c r="F29" s="126">
        <f t="shared" si="4"/>
        <v>65.52000000000001</v>
      </c>
    </row>
    <row r="30" spans="2:6" ht="21">
      <c r="B30" s="162" t="s">
        <v>43</v>
      </c>
      <c r="C30" s="158" t="s">
        <v>8</v>
      </c>
      <c r="D30" s="119">
        <v>1</v>
      </c>
      <c r="E30" s="138">
        <v>420</v>
      </c>
      <c r="F30" s="126">
        <f t="shared" si="4"/>
        <v>84</v>
      </c>
    </row>
    <row r="31" spans="2:6" ht="21">
      <c r="B31" s="162"/>
      <c r="C31" s="158"/>
      <c r="D31" s="119">
        <v>5</v>
      </c>
      <c r="E31" s="138">
        <v>1638</v>
      </c>
      <c r="F31" s="126">
        <f t="shared" si="4"/>
        <v>65.52000000000001</v>
      </c>
    </row>
    <row r="32" spans="2:6" ht="31.5" customHeight="1">
      <c r="B32" s="162" t="s">
        <v>44</v>
      </c>
      <c r="C32" s="158" t="s">
        <v>9</v>
      </c>
      <c r="D32" s="119">
        <v>1</v>
      </c>
      <c r="E32" s="138">
        <v>630</v>
      </c>
      <c r="F32" s="126">
        <f>E32/D32/6</f>
        <v>105</v>
      </c>
    </row>
    <row r="33" spans="2:6" ht="48" customHeight="1">
      <c r="B33" s="162"/>
      <c r="C33" s="158"/>
      <c r="D33" s="119">
        <v>2.5</v>
      </c>
      <c r="E33" s="138">
        <v>1323</v>
      </c>
      <c r="F33" s="126">
        <f t="shared" ref="F33:F39" si="5">E33/D33/6</f>
        <v>88.2</v>
      </c>
    </row>
    <row r="34" spans="2:6" ht="35.25" customHeight="1">
      <c r="B34" s="162" t="s">
        <v>45</v>
      </c>
      <c r="C34" s="158" t="s">
        <v>9</v>
      </c>
      <c r="D34" s="119">
        <v>1</v>
      </c>
      <c r="E34" s="138">
        <v>998</v>
      </c>
      <c r="F34" s="126">
        <f t="shared" si="5"/>
        <v>166.33333333333334</v>
      </c>
    </row>
    <row r="35" spans="2:6" ht="21">
      <c r="B35" s="162"/>
      <c r="C35" s="158"/>
      <c r="D35" s="119">
        <v>2.5</v>
      </c>
      <c r="E35" s="138">
        <v>2100</v>
      </c>
      <c r="F35" s="126">
        <f t="shared" si="5"/>
        <v>140</v>
      </c>
    </row>
    <row r="36" spans="2:6" ht="28.5" customHeight="1">
      <c r="B36" s="162" t="s">
        <v>46</v>
      </c>
      <c r="C36" s="158" t="s">
        <v>9</v>
      </c>
      <c r="D36" s="119">
        <v>1</v>
      </c>
      <c r="E36" s="138">
        <v>504</v>
      </c>
      <c r="F36" s="126">
        <f t="shared" si="5"/>
        <v>84</v>
      </c>
    </row>
    <row r="37" spans="2:6" ht="21">
      <c r="B37" s="162"/>
      <c r="C37" s="158"/>
      <c r="D37" s="119">
        <v>5</v>
      </c>
      <c r="E37" s="138">
        <v>2100</v>
      </c>
      <c r="F37" s="126">
        <f t="shared" si="5"/>
        <v>70</v>
      </c>
    </row>
    <row r="38" spans="2:6" ht="27" customHeight="1">
      <c r="B38" s="162" t="s">
        <v>47</v>
      </c>
      <c r="C38" s="158" t="s">
        <v>9</v>
      </c>
      <c r="D38" s="119">
        <v>1</v>
      </c>
      <c r="E38" s="138">
        <v>368</v>
      </c>
      <c r="F38" s="126">
        <f t="shared" si="5"/>
        <v>61.333333333333336</v>
      </c>
    </row>
    <row r="39" spans="2:6" ht="32.25" customHeight="1">
      <c r="B39" s="162"/>
      <c r="C39" s="158"/>
      <c r="D39" s="119">
        <v>5</v>
      </c>
      <c r="E39" s="138">
        <v>1418</v>
      </c>
      <c r="F39" s="126">
        <f t="shared" si="5"/>
        <v>47.266666666666673</v>
      </c>
    </row>
    <row r="40" spans="2:6" ht="21">
      <c r="B40" s="162" t="s">
        <v>48</v>
      </c>
      <c r="C40" s="158" t="s">
        <v>9</v>
      </c>
      <c r="D40" s="119">
        <v>1</v>
      </c>
      <c r="E40" s="138">
        <v>368</v>
      </c>
      <c r="F40" s="126">
        <f>E40/D40/6</f>
        <v>61.333333333333336</v>
      </c>
    </row>
    <row r="41" spans="2:6" ht="35.25" customHeight="1">
      <c r="B41" s="162"/>
      <c r="C41" s="158"/>
      <c r="D41" s="119">
        <v>5</v>
      </c>
      <c r="E41" s="138">
        <v>1418</v>
      </c>
      <c r="F41" s="126">
        <f>E41/D41/6</f>
        <v>47.266666666666673</v>
      </c>
    </row>
    <row r="42" spans="2:6" ht="21">
      <c r="B42" s="159" t="s">
        <v>49</v>
      </c>
      <c r="C42" s="158" t="s">
        <v>10</v>
      </c>
      <c r="D42" s="119">
        <v>1</v>
      </c>
      <c r="E42" s="138">
        <v>231</v>
      </c>
      <c r="F42" s="126">
        <f>E42/D42/9</f>
        <v>25.666666666666668</v>
      </c>
    </row>
    <row r="43" spans="2:6" ht="21">
      <c r="B43" s="159"/>
      <c r="C43" s="158"/>
      <c r="D43" s="119">
        <v>3</v>
      </c>
      <c r="E43" s="138">
        <v>693</v>
      </c>
      <c r="F43" s="126">
        <f t="shared" ref="F43:F44" si="6">E43/D43/9</f>
        <v>25.666666666666668</v>
      </c>
    </row>
    <row r="44" spans="2:6" ht="21">
      <c r="B44" s="159"/>
      <c r="C44" s="158"/>
      <c r="D44" s="119">
        <v>10</v>
      </c>
      <c r="E44" s="138">
        <v>1890</v>
      </c>
      <c r="F44" s="126">
        <f t="shared" si="6"/>
        <v>21</v>
      </c>
    </row>
    <row r="45" spans="2:6" ht="78" customHeight="1">
      <c r="B45" s="122" t="s">
        <v>50</v>
      </c>
      <c r="C45" s="119" t="s">
        <v>10</v>
      </c>
      <c r="D45" s="119">
        <v>1</v>
      </c>
      <c r="E45" s="138">
        <v>315</v>
      </c>
      <c r="F45" s="126">
        <f>E45/D45/9</f>
        <v>35</v>
      </c>
    </row>
    <row r="46" spans="2:6" ht="99" customHeight="1">
      <c r="B46" s="122" t="s">
        <v>51</v>
      </c>
      <c r="C46" s="119" t="s">
        <v>52</v>
      </c>
      <c r="D46" s="119" t="s">
        <v>11</v>
      </c>
      <c r="E46" s="138">
        <v>315</v>
      </c>
      <c r="F46" s="126">
        <f>E46/1/9</f>
        <v>35</v>
      </c>
    </row>
    <row r="47" spans="2:6" ht="56.25">
      <c r="B47" s="122" t="s">
        <v>53</v>
      </c>
      <c r="C47" s="119" t="s">
        <v>10</v>
      </c>
      <c r="D47" s="119" t="s">
        <v>11</v>
      </c>
      <c r="E47" s="138">
        <v>315</v>
      </c>
      <c r="F47" s="126">
        <f>E47/1/9</f>
        <v>35</v>
      </c>
    </row>
    <row r="48" spans="2:6" ht="32.25" customHeight="1">
      <c r="B48" s="159" t="s">
        <v>54</v>
      </c>
      <c r="C48" s="160" t="s">
        <v>13</v>
      </c>
      <c r="D48" s="119">
        <v>5</v>
      </c>
      <c r="E48" s="138">
        <v>504</v>
      </c>
      <c r="F48" s="126">
        <f>E48/2.5</f>
        <v>201.6</v>
      </c>
    </row>
    <row r="49" spans="2:6" ht="43.5" customHeight="1">
      <c r="B49" s="159"/>
      <c r="C49" s="160"/>
      <c r="D49" s="1">
        <v>15</v>
      </c>
      <c r="E49" s="138">
        <v>1155</v>
      </c>
      <c r="F49" s="126">
        <f>E49/8</f>
        <v>144.375</v>
      </c>
    </row>
    <row r="50" spans="2:6" ht="21">
      <c r="B50" s="159" t="s">
        <v>55</v>
      </c>
      <c r="C50" s="160" t="s">
        <v>13</v>
      </c>
      <c r="D50" s="119">
        <v>5</v>
      </c>
      <c r="E50" s="138">
        <v>483</v>
      </c>
      <c r="F50" s="126">
        <f>E50/D50*2</f>
        <v>193.2</v>
      </c>
    </row>
    <row r="51" spans="2:6" ht="63" customHeight="1">
      <c r="B51" s="159"/>
      <c r="C51" s="160"/>
      <c r="D51" s="119">
        <v>15</v>
      </c>
      <c r="E51" s="138">
        <v>1314</v>
      </c>
      <c r="F51" s="126">
        <f>E51/8</f>
        <v>164.25</v>
      </c>
    </row>
    <row r="52" spans="2:6" ht="93.75">
      <c r="B52" s="122" t="s">
        <v>56</v>
      </c>
      <c r="C52" s="120" t="s">
        <v>13</v>
      </c>
      <c r="D52" s="119">
        <v>15</v>
      </c>
      <c r="E52" s="138">
        <v>1575</v>
      </c>
      <c r="F52" s="126">
        <f>E52/8</f>
        <v>196.875</v>
      </c>
    </row>
    <row r="53" spans="2:6" ht="28.5" customHeight="1">
      <c r="B53" s="159" t="s">
        <v>57</v>
      </c>
      <c r="C53" s="160" t="s">
        <v>14</v>
      </c>
      <c r="D53" s="119">
        <v>5</v>
      </c>
      <c r="E53" s="138">
        <v>504</v>
      </c>
      <c r="F53" s="126">
        <f>E53/D53*0.8</f>
        <v>80.64</v>
      </c>
    </row>
    <row r="54" spans="2:6" ht="27" customHeight="1">
      <c r="B54" s="159"/>
      <c r="C54" s="160"/>
      <c r="D54" s="119">
        <v>15</v>
      </c>
      <c r="E54" s="138">
        <v>1314</v>
      </c>
      <c r="F54" s="126">
        <f t="shared" ref="F54:F56" si="7">E54/D54*0.8</f>
        <v>70.08</v>
      </c>
    </row>
    <row r="55" spans="2:6" ht="28.5" customHeight="1">
      <c r="B55" s="159" t="s">
        <v>58</v>
      </c>
      <c r="C55" s="160" t="s">
        <v>15</v>
      </c>
      <c r="D55" s="119">
        <v>5</v>
      </c>
      <c r="E55" s="138">
        <v>504</v>
      </c>
      <c r="F55" s="126">
        <f t="shared" si="7"/>
        <v>80.64</v>
      </c>
    </row>
    <row r="56" spans="2:6" ht="25.5" customHeight="1">
      <c r="B56" s="159"/>
      <c r="C56" s="160"/>
      <c r="D56" s="119">
        <v>15</v>
      </c>
      <c r="E56" s="138">
        <v>1260</v>
      </c>
      <c r="F56" s="126">
        <f t="shared" si="7"/>
        <v>67.2</v>
      </c>
    </row>
    <row r="57" spans="2:6" ht="21">
      <c r="B57" s="161" t="s">
        <v>59</v>
      </c>
      <c r="C57" s="160"/>
      <c r="D57" s="119" t="s">
        <v>16</v>
      </c>
      <c r="E57" s="138">
        <v>494</v>
      </c>
      <c r="F57" s="126"/>
    </row>
    <row r="58" spans="2:6" ht="21">
      <c r="B58" s="161"/>
      <c r="C58" s="160"/>
      <c r="D58" s="119" t="s">
        <v>17</v>
      </c>
      <c r="E58" s="138">
        <v>1323</v>
      </c>
      <c r="F58" s="126"/>
    </row>
    <row r="59" spans="2:6" ht="93.75">
      <c r="B59" s="123" t="s">
        <v>60</v>
      </c>
      <c r="C59" s="120" t="s">
        <v>18</v>
      </c>
      <c r="D59" s="119">
        <v>15</v>
      </c>
      <c r="E59" s="138">
        <v>1302</v>
      </c>
      <c r="F59" s="126">
        <f>E59/7</f>
        <v>186</v>
      </c>
    </row>
    <row r="60" spans="2:6" ht="71.25" customHeight="1">
      <c r="B60" s="157" t="s">
        <v>61</v>
      </c>
      <c r="C60" s="158" t="s">
        <v>20</v>
      </c>
      <c r="D60" s="119" t="s">
        <v>12</v>
      </c>
      <c r="E60" s="138">
        <v>357</v>
      </c>
      <c r="F60" s="126">
        <f>E60/3/7</f>
        <v>17</v>
      </c>
    </row>
    <row r="61" spans="2:6" ht="21">
      <c r="B61" s="157"/>
      <c r="C61" s="158"/>
      <c r="D61" s="119" t="s">
        <v>19</v>
      </c>
      <c r="E61" s="138">
        <v>546</v>
      </c>
      <c r="F61" s="126">
        <f>E61/5/7</f>
        <v>15.6</v>
      </c>
    </row>
    <row r="62" spans="2:6" ht="38.25" customHeight="1">
      <c r="B62" s="163" t="s">
        <v>62</v>
      </c>
      <c r="C62" s="158" t="s">
        <v>21</v>
      </c>
      <c r="D62" s="119" t="s">
        <v>11</v>
      </c>
      <c r="E62" s="138">
        <v>252</v>
      </c>
      <c r="F62" s="126">
        <f>E62/1/11</f>
        <v>22.90909090909091</v>
      </c>
    </row>
    <row r="63" spans="2:6" ht="37.5" customHeight="1">
      <c r="B63" s="163"/>
      <c r="C63" s="158"/>
      <c r="D63" s="119" t="s">
        <v>12</v>
      </c>
      <c r="E63" s="138">
        <v>693</v>
      </c>
      <c r="F63" s="126">
        <f>E63/3/11</f>
        <v>21</v>
      </c>
    </row>
    <row r="64" spans="2:6" ht="66" customHeight="1">
      <c r="B64" s="124" t="s">
        <v>22</v>
      </c>
      <c r="C64" s="119" t="s">
        <v>23</v>
      </c>
      <c r="D64" s="119" t="s">
        <v>24</v>
      </c>
      <c r="E64" s="138">
        <v>420</v>
      </c>
      <c r="F64" s="126">
        <f>E64/26</f>
        <v>16.153846153846153</v>
      </c>
    </row>
    <row r="65" spans="2:7" ht="94.5" customHeight="1">
      <c r="B65" s="136" t="s">
        <v>460</v>
      </c>
      <c r="C65" s="127" t="s">
        <v>20</v>
      </c>
      <c r="D65" s="127" t="s">
        <v>12</v>
      </c>
      <c r="E65" s="139">
        <v>441</v>
      </c>
      <c r="F65" s="128">
        <v>21</v>
      </c>
      <c r="G65" s="2"/>
    </row>
    <row r="66" spans="2:7" ht="72.75" customHeight="1" thickBot="1">
      <c r="B66" s="133" t="s">
        <v>457</v>
      </c>
      <c r="C66" s="134" t="s">
        <v>459</v>
      </c>
      <c r="D66" s="134" t="s">
        <v>458</v>
      </c>
      <c r="E66" s="140">
        <v>2520</v>
      </c>
      <c r="F66" s="135">
        <v>84</v>
      </c>
      <c r="G66" s="2"/>
    </row>
  </sheetData>
  <mergeCells count="55">
    <mergeCell ref="B5:B7"/>
    <mergeCell ref="C5:C7"/>
    <mergeCell ref="B3:B4"/>
    <mergeCell ref="C3:C4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42:B44"/>
    <mergeCell ref="C42:C44"/>
    <mergeCell ref="B62:B63"/>
    <mergeCell ref="C62:C63"/>
    <mergeCell ref="B34:B35"/>
    <mergeCell ref="C34:C35"/>
    <mergeCell ref="B36:B37"/>
    <mergeCell ref="C36:C37"/>
    <mergeCell ref="C38:C39"/>
    <mergeCell ref="B1:E1"/>
    <mergeCell ref="B60:B61"/>
    <mergeCell ref="C60:C61"/>
    <mergeCell ref="B55:B56"/>
    <mergeCell ref="C55:C56"/>
    <mergeCell ref="B57:B58"/>
    <mergeCell ref="C57:C58"/>
    <mergeCell ref="B48:B49"/>
    <mergeCell ref="C48:C49"/>
    <mergeCell ref="B50:B51"/>
    <mergeCell ref="C50:C51"/>
    <mergeCell ref="B53:B54"/>
    <mergeCell ref="C53:C54"/>
    <mergeCell ref="B38:B39"/>
    <mergeCell ref="B40:B41"/>
    <mergeCell ref="C40:C4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4"/>
  <sheetViews>
    <sheetView topLeftCell="A49" workbookViewId="0">
      <selection activeCell="I14" sqref="I14"/>
    </sheetView>
  </sheetViews>
  <sheetFormatPr defaultRowHeight="15"/>
  <cols>
    <col min="2" max="2" width="37" customWidth="1"/>
    <col min="3" max="3" width="9.85546875" hidden="1" customWidth="1"/>
    <col min="4" max="4" width="18.42578125" customWidth="1"/>
    <col min="5" max="5" width="15" customWidth="1"/>
    <col min="6" max="6" width="11.5703125" customWidth="1"/>
  </cols>
  <sheetData>
    <row r="2" spans="2:7" ht="23.25">
      <c r="B2" s="168" t="s">
        <v>481</v>
      </c>
      <c r="C2" s="169"/>
      <c r="D2" s="169"/>
      <c r="E2" s="169"/>
      <c r="F2" s="169"/>
      <c r="G2" s="169"/>
    </row>
    <row r="4" spans="2:7" ht="39.75" customHeight="1">
      <c r="B4" s="115" t="s">
        <v>0</v>
      </c>
      <c r="C4" s="115" t="s">
        <v>63</v>
      </c>
      <c r="D4" s="115" t="s">
        <v>116</v>
      </c>
      <c r="E4" s="116" t="s">
        <v>104</v>
      </c>
      <c r="F4" s="116" t="s">
        <v>115</v>
      </c>
      <c r="G4" s="2"/>
    </row>
    <row r="5" spans="2:7" ht="15.75">
      <c r="B5" s="111" t="s">
        <v>64</v>
      </c>
      <c r="C5" s="112">
        <v>85</v>
      </c>
      <c r="D5" s="141">
        <f>C5*21</f>
        <v>1785</v>
      </c>
      <c r="E5" s="111" t="s">
        <v>106</v>
      </c>
      <c r="F5" s="113">
        <f>D5/20*1</f>
        <v>89.25</v>
      </c>
      <c r="G5" s="2"/>
    </row>
    <row r="6" spans="2:7" ht="15.75">
      <c r="B6" s="111" t="s">
        <v>65</v>
      </c>
      <c r="C6" s="112">
        <v>35</v>
      </c>
      <c r="D6" s="141">
        <f t="shared" ref="D6:D46" si="0">C6*21</f>
        <v>735</v>
      </c>
      <c r="E6" s="111" t="s">
        <v>105</v>
      </c>
      <c r="F6" s="113">
        <f>D6/5/1.5</f>
        <v>98</v>
      </c>
      <c r="G6" s="2"/>
    </row>
    <row r="7" spans="2:7" ht="15.75">
      <c r="B7" s="111" t="s">
        <v>66</v>
      </c>
      <c r="C7" s="112">
        <v>16</v>
      </c>
      <c r="D7" s="141">
        <f t="shared" si="0"/>
        <v>336</v>
      </c>
      <c r="E7" s="111" t="s">
        <v>109</v>
      </c>
      <c r="F7" s="114"/>
      <c r="G7" s="2"/>
    </row>
    <row r="8" spans="2:7" ht="15.75">
      <c r="B8" s="111" t="s">
        <v>67</v>
      </c>
      <c r="C8" s="112">
        <v>16</v>
      </c>
      <c r="D8" s="141">
        <f t="shared" si="0"/>
        <v>336</v>
      </c>
      <c r="E8" s="111" t="s">
        <v>109</v>
      </c>
      <c r="F8" s="114"/>
      <c r="G8" s="2"/>
    </row>
    <row r="9" spans="2:7" ht="15.75">
      <c r="B9" s="111" t="s">
        <v>68</v>
      </c>
      <c r="C9" s="112">
        <v>16</v>
      </c>
      <c r="D9" s="141">
        <f t="shared" si="0"/>
        <v>336</v>
      </c>
      <c r="E9" s="111" t="s">
        <v>109</v>
      </c>
      <c r="F9" s="114"/>
      <c r="G9" s="2"/>
    </row>
    <row r="10" spans="2:7" ht="15.75">
      <c r="B10" s="111" t="s">
        <v>69</v>
      </c>
      <c r="C10" s="112">
        <v>44</v>
      </c>
      <c r="D10" s="141">
        <f t="shared" si="0"/>
        <v>924</v>
      </c>
      <c r="E10" s="111" t="s">
        <v>107</v>
      </c>
      <c r="F10" s="113">
        <f>D10/2.5/7.5</f>
        <v>49.28</v>
      </c>
      <c r="G10" s="2"/>
    </row>
    <row r="11" spans="2:7" ht="15.75">
      <c r="B11" s="111" t="s">
        <v>70</v>
      </c>
      <c r="C11" s="112">
        <v>65</v>
      </c>
      <c r="D11" s="141">
        <f t="shared" si="0"/>
        <v>1365</v>
      </c>
      <c r="E11" s="111" t="s">
        <v>110</v>
      </c>
      <c r="F11" s="114"/>
      <c r="G11" s="2"/>
    </row>
    <row r="12" spans="2:7" ht="15.75">
      <c r="B12" s="111" t="s">
        <v>71</v>
      </c>
      <c r="C12" s="112">
        <v>65</v>
      </c>
      <c r="D12" s="141">
        <f t="shared" si="0"/>
        <v>1365</v>
      </c>
      <c r="E12" s="111" t="s">
        <v>110</v>
      </c>
      <c r="F12" s="114"/>
      <c r="G12" s="2"/>
    </row>
    <row r="13" spans="2:7" ht="15.75">
      <c r="B13" s="111" t="s">
        <v>72</v>
      </c>
      <c r="C13" s="112">
        <v>70</v>
      </c>
      <c r="D13" s="141">
        <f t="shared" si="0"/>
        <v>1470</v>
      </c>
      <c r="E13" s="111" t="s">
        <v>110</v>
      </c>
      <c r="F13" s="114"/>
      <c r="G13" s="2"/>
    </row>
    <row r="14" spans="2:7" ht="15.75">
      <c r="B14" s="111" t="s">
        <v>73</v>
      </c>
      <c r="C14" s="112">
        <v>70</v>
      </c>
      <c r="D14" s="141">
        <f t="shared" si="0"/>
        <v>1470</v>
      </c>
      <c r="E14" s="111" t="s">
        <v>110</v>
      </c>
      <c r="F14" s="114"/>
      <c r="G14" s="2"/>
    </row>
    <row r="15" spans="2:7" ht="15.75">
      <c r="B15" s="111" t="s">
        <v>74</v>
      </c>
      <c r="C15" s="112">
        <v>60</v>
      </c>
      <c r="D15" s="141">
        <f t="shared" si="0"/>
        <v>1260</v>
      </c>
      <c r="E15" s="111" t="s">
        <v>108</v>
      </c>
      <c r="F15" s="113">
        <f>D15/2.5/9</f>
        <v>56</v>
      </c>
      <c r="G15" s="2"/>
    </row>
    <row r="16" spans="2:7" ht="15.75">
      <c r="B16" s="111" t="s">
        <v>75</v>
      </c>
      <c r="C16" s="112">
        <v>30</v>
      </c>
      <c r="D16" s="141">
        <f t="shared" si="0"/>
        <v>630</v>
      </c>
      <c r="E16" s="111" t="s">
        <v>108</v>
      </c>
      <c r="F16" s="113">
        <f>D16/1.4/9</f>
        <v>50.000000000000007</v>
      </c>
      <c r="G16" s="2"/>
    </row>
    <row r="17" spans="2:7" ht="15.75">
      <c r="B17" s="111" t="s">
        <v>76</v>
      </c>
      <c r="C17" s="112">
        <v>70</v>
      </c>
      <c r="D17" s="141">
        <f t="shared" si="0"/>
        <v>1470</v>
      </c>
      <c r="E17" s="111" t="s">
        <v>107</v>
      </c>
      <c r="F17" s="113">
        <f>D17/2.5/7.5</f>
        <v>78.400000000000006</v>
      </c>
      <c r="G17" s="2"/>
    </row>
    <row r="18" spans="2:7" ht="15.75">
      <c r="B18" s="111" t="s">
        <v>77</v>
      </c>
      <c r="C18" s="112">
        <v>38</v>
      </c>
      <c r="D18" s="141">
        <f t="shared" si="0"/>
        <v>798</v>
      </c>
      <c r="E18" s="111" t="s">
        <v>107</v>
      </c>
      <c r="F18" s="113">
        <f>D18/1.4/7.5</f>
        <v>76</v>
      </c>
      <c r="G18" s="2"/>
    </row>
    <row r="19" spans="2:7" ht="15.75">
      <c r="B19" s="111" t="s">
        <v>78</v>
      </c>
      <c r="C19" s="112">
        <v>68</v>
      </c>
      <c r="D19" s="141">
        <f t="shared" si="0"/>
        <v>1428</v>
      </c>
      <c r="E19" s="111" t="s">
        <v>111</v>
      </c>
      <c r="F19" s="113">
        <f>D19/2.5/5</f>
        <v>114.24000000000001</v>
      </c>
      <c r="G19" s="2"/>
    </row>
    <row r="20" spans="2:7" ht="15.75">
      <c r="B20" s="111" t="s">
        <v>79</v>
      </c>
      <c r="C20" s="112">
        <v>23</v>
      </c>
      <c r="D20" s="141">
        <f t="shared" si="0"/>
        <v>483</v>
      </c>
      <c r="E20" s="111" t="s">
        <v>111</v>
      </c>
      <c r="F20" s="113">
        <f>D20/1.4/5</f>
        <v>69</v>
      </c>
      <c r="G20" s="2"/>
    </row>
    <row r="21" spans="2:7" ht="15.75">
      <c r="B21" s="111" t="s">
        <v>80</v>
      </c>
      <c r="C21" s="112">
        <v>25</v>
      </c>
      <c r="D21" s="141">
        <f t="shared" si="0"/>
        <v>525</v>
      </c>
      <c r="E21" s="111" t="s">
        <v>114</v>
      </c>
      <c r="F21" s="113">
        <f>D21/23</f>
        <v>22.826086956521738</v>
      </c>
      <c r="G21" s="2"/>
    </row>
    <row r="22" spans="2:7" ht="15.75">
      <c r="B22" s="111" t="s">
        <v>81</v>
      </c>
      <c r="C22" s="112">
        <v>55</v>
      </c>
      <c r="D22" s="141">
        <f t="shared" si="0"/>
        <v>1155</v>
      </c>
      <c r="E22" s="111" t="s">
        <v>114</v>
      </c>
      <c r="F22" s="113">
        <f>D22/2.5/23</f>
        <v>20.086956521739129</v>
      </c>
      <c r="G22" s="2"/>
    </row>
    <row r="23" spans="2:7" ht="31.5">
      <c r="B23" s="111" t="s">
        <v>82</v>
      </c>
      <c r="C23" s="112">
        <v>90</v>
      </c>
      <c r="D23" s="141">
        <f t="shared" si="0"/>
        <v>1890</v>
      </c>
      <c r="E23" s="111" t="s">
        <v>112</v>
      </c>
      <c r="F23" s="113">
        <f>D23/15/6</f>
        <v>21</v>
      </c>
      <c r="G23" s="2"/>
    </row>
    <row r="24" spans="2:7" ht="31.5">
      <c r="B24" s="111" t="s">
        <v>83</v>
      </c>
      <c r="C24" s="112">
        <v>25</v>
      </c>
      <c r="D24" s="141">
        <f t="shared" si="0"/>
        <v>525</v>
      </c>
      <c r="E24" s="111" t="s">
        <v>112</v>
      </c>
      <c r="F24" s="113">
        <f>D24/2.5/6</f>
        <v>35</v>
      </c>
      <c r="G24" s="2"/>
    </row>
    <row r="25" spans="2:7" ht="31.5">
      <c r="B25" s="111" t="s">
        <v>82</v>
      </c>
      <c r="C25" s="112">
        <v>90</v>
      </c>
      <c r="D25" s="141">
        <f t="shared" si="0"/>
        <v>1890</v>
      </c>
      <c r="E25" s="111" t="s">
        <v>112</v>
      </c>
      <c r="F25" s="113">
        <f t="shared" ref="F25:F27" si="1">D25/15/6</f>
        <v>21</v>
      </c>
      <c r="G25" s="2"/>
    </row>
    <row r="26" spans="2:7" ht="31.5">
      <c r="B26" s="111" t="s">
        <v>83</v>
      </c>
      <c r="C26" s="112">
        <v>24</v>
      </c>
      <c r="D26" s="141">
        <f>525</f>
        <v>525</v>
      </c>
      <c r="E26" s="111" t="s">
        <v>112</v>
      </c>
      <c r="F26" s="113">
        <f>D26/2.5/6</f>
        <v>35</v>
      </c>
      <c r="G26" s="2"/>
    </row>
    <row r="27" spans="2:7" ht="31.5">
      <c r="B27" s="111" t="s">
        <v>84</v>
      </c>
      <c r="C27" s="112">
        <v>90</v>
      </c>
      <c r="D27" s="141">
        <f t="shared" si="0"/>
        <v>1890</v>
      </c>
      <c r="E27" s="111" t="s">
        <v>112</v>
      </c>
      <c r="F27" s="113">
        <f t="shared" si="1"/>
        <v>21</v>
      </c>
      <c r="G27" s="2"/>
    </row>
    <row r="28" spans="2:7" ht="31.5">
      <c r="B28" s="111" t="s">
        <v>85</v>
      </c>
      <c r="C28" s="112">
        <v>24</v>
      </c>
      <c r="D28" s="141">
        <f>525</f>
        <v>525</v>
      </c>
      <c r="E28" s="111" t="s">
        <v>112</v>
      </c>
      <c r="F28" s="113">
        <f>D28/2.5/6</f>
        <v>35</v>
      </c>
      <c r="G28" s="2"/>
    </row>
    <row r="29" spans="2:7" ht="31.5">
      <c r="B29" s="111" t="s">
        <v>86</v>
      </c>
      <c r="C29" s="112">
        <v>90</v>
      </c>
      <c r="D29" s="141">
        <f t="shared" si="0"/>
        <v>1890</v>
      </c>
      <c r="E29" s="111" t="s">
        <v>112</v>
      </c>
      <c r="F29" s="113">
        <f>D29/15/6</f>
        <v>21</v>
      </c>
      <c r="G29" s="2"/>
    </row>
    <row r="30" spans="2:7" ht="31.5">
      <c r="B30" s="111" t="s">
        <v>87</v>
      </c>
      <c r="C30" s="112">
        <v>24</v>
      </c>
      <c r="D30" s="141">
        <f>525</f>
        <v>525</v>
      </c>
      <c r="E30" s="111" t="s">
        <v>112</v>
      </c>
      <c r="F30" s="113">
        <f>D30/2.5/6</f>
        <v>35</v>
      </c>
      <c r="G30" s="2"/>
    </row>
    <row r="31" spans="2:7" ht="15.75">
      <c r="B31" s="111" t="s">
        <v>88</v>
      </c>
      <c r="C31" s="112">
        <v>65</v>
      </c>
      <c r="D31" s="141">
        <f t="shared" si="0"/>
        <v>1365</v>
      </c>
      <c r="E31" s="111" t="s">
        <v>112</v>
      </c>
      <c r="F31" s="113">
        <f>D31/14/6</f>
        <v>16.25</v>
      </c>
      <c r="G31" s="2"/>
    </row>
    <row r="32" spans="2:7" ht="15.75">
      <c r="B32" s="111" t="s">
        <v>89</v>
      </c>
      <c r="C32" s="112">
        <v>52</v>
      </c>
      <c r="D32" s="141">
        <f t="shared" si="0"/>
        <v>1092</v>
      </c>
      <c r="E32" s="111" t="s">
        <v>107</v>
      </c>
      <c r="F32" s="113">
        <f>D32/2.5/7.5</f>
        <v>58.24</v>
      </c>
      <c r="G32" s="2"/>
    </row>
    <row r="33" spans="1:7" ht="15.75">
      <c r="B33" s="111" t="s">
        <v>90</v>
      </c>
      <c r="C33" s="112">
        <v>105</v>
      </c>
      <c r="D33" s="141">
        <f t="shared" si="0"/>
        <v>2205</v>
      </c>
      <c r="E33" s="111" t="s">
        <v>107</v>
      </c>
      <c r="F33" s="113">
        <f t="shared" ref="F33:F38" si="2">D33/2.5/7.5</f>
        <v>117.6</v>
      </c>
      <c r="G33" s="2"/>
    </row>
    <row r="34" spans="1:7" ht="15.75">
      <c r="B34" s="111" t="s">
        <v>91</v>
      </c>
      <c r="C34" s="112">
        <v>105</v>
      </c>
      <c r="D34" s="141">
        <f t="shared" si="0"/>
        <v>2205</v>
      </c>
      <c r="E34" s="111" t="s">
        <v>107</v>
      </c>
      <c r="F34" s="113">
        <f t="shared" si="2"/>
        <v>117.6</v>
      </c>
      <c r="G34" s="2"/>
    </row>
    <row r="35" spans="1:7" ht="31.5">
      <c r="B35" s="111" t="s">
        <v>92</v>
      </c>
      <c r="C35" s="112">
        <v>80</v>
      </c>
      <c r="D35" s="141">
        <f t="shared" si="0"/>
        <v>1680</v>
      </c>
      <c r="E35" s="111" t="s">
        <v>107</v>
      </c>
      <c r="F35" s="113">
        <f t="shared" si="2"/>
        <v>89.6</v>
      </c>
      <c r="G35" s="2"/>
    </row>
    <row r="36" spans="1:7" ht="15.75">
      <c r="B36" s="111" t="s">
        <v>93</v>
      </c>
      <c r="C36" s="112">
        <v>80</v>
      </c>
      <c r="D36" s="141">
        <f t="shared" si="0"/>
        <v>1680</v>
      </c>
      <c r="E36" s="111" t="s">
        <v>107</v>
      </c>
      <c r="F36" s="113">
        <f t="shared" si="2"/>
        <v>89.6</v>
      </c>
      <c r="G36" s="2"/>
    </row>
    <row r="37" spans="1:7" ht="15.75">
      <c r="B37" s="111" t="s">
        <v>94</v>
      </c>
      <c r="C37" s="112">
        <v>80</v>
      </c>
      <c r="D37" s="141">
        <f t="shared" si="0"/>
        <v>1680</v>
      </c>
      <c r="E37" s="111" t="s">
        <v>107</v>
      </c>
      <c r="F37" s="113">
        <f t="shared" si="2"/>
        <v>89.6</v>
      </c>
      <c r="G37" s="2"/>
    </row>
    <row r="38" spans="1:7" ht="15.75">
      <c r="B38" s="111" t="s">
        <v>95</v>
      </c>
      <c r="C38" s="112">
        <v>80</v>
      </c>
      <c r="D38" s="141">
        <f t="shared" si="0"/>
        <v>1680</v>
      </c>
      <c r="E38" s="111" t="s">
        <v>107</v>
      </c>
      <c r="F38" s="113">
        <f t="shared" si="2"/>
        <v>89.6</v>
      </c>
      <c r="G38" s="2"/>
    </row>
    <row r="39" spans="1:7" ht="15.75">
      <c r="B39" s="111" t="s">
        <v>96</v>
      </c>
      <c r="C39" s="112">
        <v>30</v>
      </c>
      <c r="D39" s="141">
        <f t="shared" si="0"/>
        <v>630</v>
      </c>
      <c r="E39" s="111" t="s">
        <v>109</v>
      </c>
      <c r="F39" s="114"/>
      <c r="G39" s="2"/>
    </row>
    <row r="40" spans="1:7" ht="15.75">
      <c r="B40" s="111" t="s">
        <v>97</v>
      </c>
      <c r="C40" s="112">
        <v>30</v>
      </c>
      <c r="D40" s="141">
        <f t="shared" si="0"/>
        <v>630</v>
      </c>
      <c r="E40" s="111" t="s">
        <v>109</v>
      </c>
      <c r="F40" s="114"/>
      <c r="G40" s="2"/>
    </row>
    <row r="41" spans="1:7" ht="15.75">
      <c r="B41" s="111" t="s">
        <v>98</v>
      </c>
      <c r="C41" s="112">
        <v>60</v>
      </c>
      <c r="D41" s="141">
        <f t="shared" si="0"/>
        <v>1260</v>
      </c>
      <c r="E41" s="111" t="s">
        <v>107</v>
      </c>
      <c r="F41" s="113">
        <f>D41/2.5/7.5</f>
        <v>67.2</v>
      </c>
      <c r="G41" s="2"/>
    </row>
    <row r="42" spans="1:7" ht="15.75">
      <c r="B42" s="111" t="s">
        <v>99</v>
      </c>
      <c r="C42" s="112">
        <v>20</v>
      </c>
      <c r="D42" s="141">
        <f t="shared" si="0"/>
        <v>420</v>
      </c>
      <c r="E42" s="111" t="s">
        <v>109</v>
      </c>
      <c r="F42" s="114"/>
      <c r="G42" s="2"/>
    </row>
    <row r="43" spans="1:7" ht="15.75">
      <c r="B43" s="111" t="s">
        <v>100</v>
      </c>
      <c r="C43" s="112">
        <v>20</v>
      </c>
      <c r="D43" s="141">
        <f t="shared" si="0"/>
        <v>420</v>
      </c>
      <c r="E43" s="111" t="s">
        <v>109</v>
      </c>
      <c r="F43" s="114"/>
      <c r="G43" s="2"/>
    </row>
    <row r="44" spans="1:7" ht="31.5">
      <c r="B44" s="111" t="s">
        <v>101</v>
      </c>
      <c r="C44" s="112">
        <v>20</v>
      </c>
      <c r="D44" s="141">
        <f t="shared" si="0"/>
        <v>420</v>
      </c>
      <c r="E44" s="111" t="s">
        <v>109</v>
      </c>
      <c r="F44" s="114"/>
      <c r="G44" s="2"/>
    </row>
    <row r="45" spans="1:7" ht="15.75">
      <c r="B45" s="111" t="s">
        <v>102</v>
      </c>
      <c r="C45" s="112">
        <v>39</v>
      </c>
      <c r="D45" s="141">
        <f t="shared" si="0"/>
        <v>819</v>
      </c>
      <c r="E45" s="111" t="s">
        <v>113</v>
      </c>
      <c r="F45" s="113">
        <f>D45/2.5/7</f>
        <v>46.800000000000004</v>
      </c>
      <c r="G45" s="2"/>
    </row>
    <row r="46" spans="1:7" ht="15.75">
      <c r="B46" s="111" t="s">
        <v>103</v>
      </c>
      <c r="C46" s="112">
        <v>90</v>
      </c>
      <c r="D46" s="141">
        <f t="shared" si="0"/>
        <v>1890</v>
      </c>
      <c r="E46" s="111" t="s">
        <v>112</v>
      </c>
      <c r="F46" s="113">
        <f>D46/2.5/7</f>
        <v>108</v>
      </c>
      <c r="G46" s="2"/>
    </row>
    <row r="47" spans="1:7" ht="31.5">
      <c r="A47" s="110"/>
      <c r="B47" s="117" t="s">
        <v>432</v>
      </c>
      <c r="C47" s="117" t="s">
        <v>433</v>
      </c>
      <c r="D47" s="142" t="s">
        <v>434</v>
      </c>
      <c r="E47" s="111" t="s">
        <v>452</v>
      </c>
      <c r="F47" s="118"/>
    </row>
    <row r="48" spans="1:7" ht="31.5">
      <c r="A48" s="110"/>
      <c r="B48" s="117" t="s">
        <v>435</v>
      </c>
      <c r="C48" s="117" t="s">
        <v>436</v>
      </c>
      <c r="D48" s="142" t="s">
        <v>437</v>
      </c>
      <c r="E48" s="111" t="s">
        <v>453</v>
      </c>
      <c r="F48" s="118"/>
    </row>
    <row r="49" spans="1:6" ht="31.5">
      <c r="A49" s="110"/>
      <c r="B49" s="117" t="s">
        <v>438</v>
      </c>
      <c r="C49" s="117" t="s">
        <v>439</v>
      </c>
      <c r="D49" s="142" t="s">
        <v>440</v>
      </c>
      <c r="E49" s="111" t="s">
        <v>452</v>
      </c>
      <c r="F49" s="118"/>
    </row>
    <row r="50" spans="1:6" ht="31.5">
      <c r="A50" s="110"/>
      <c r="B50" s="117" t="s">
        <v>441</v>
      </c>
      <c r="C50" s="117" t="s">
        <v>439</v>
      </c>
      <c r="D50" s="142" t="s">
        <v>440</v>
      </c>
      <c r="E50" s="111" t="s">
        <v>452</v>
      </c>
      <c r="F50" s="118"/>
    </row>
    <row r="51" spans="1:6" ht="31.5">
      <c r="A51" s="110"/>
      <c r="B51" s="117" t="s">
        <v>442</v>
      </c>
      <c r="C51" s="117" t="s">
        <v>443</v>
      </c>
      <c r="D51" s="142" t="s">
        <v>444</v>
      </c>
      <c r="E51" s="111" t="s">
        <v>454</v>
      </c>
      <c r="F51" s="118"/>
    </row>
    <row r="52" spans="1:6" ht="31.5">
      <c r="A52" s="110"/>
      <c r="B52" s="117" t="s">
        <v>445</v>
      </c>
      <c r="C52" s="117" t="s">
        <v>436</v>
      </c>
      <c r="D52" s="142" t="s">
        <v>437</v>
      </c>
      <c r="E52" s="111" t="s">
        <v>454</v>
      </c>
      <c r="F52" s="118"/>
    </row>
    <row r="53" spans="1:6" ht="31.5">
      <c r="A53" s="110"/>
      <c r="B53" s="117" t="s">
        <v>446</v>
      </c>
      <c r="C53" s="117" t="s">
        <v>447</v>
      </c>
      <c r="D53" s="142" t="s">
        <v>448</v>
      </c>
      <c r="E53" s="111" t="s">
        <v>455</v>
      </c>
      <c r="F53" s="118"/>
    </row>
    <row r="54" spans="1:6" ht="31.5">
      <c r="A54" s="110"/>
      <c r="B54" s="117" t="s">
        <v>449</v>
      </c>
      <c r="C54" s="117" t="s">
        <v>450</v>
      </c>
      <c r="D54" s="142" t="s">
        <v>451</v>
      </c>
      <c r="E54" s="111" t="s">
        <v>456</v>
      </c>
      <c r="F54" s="118"/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0"/>
  <sheetViews>
    <sheetView workbookViewId="0">
      <selection activeCell="B1" sqref="B1:H1"/>
    </sheetView>
  </sheetViews>
  <sheetFormatPr defaultRowHeight="15"/>
  <cols>
    <col min="2" max="2" width="8.5703125" customWidth="1"/>
    <col min="3" max="3" width="14.7109375" customWidth="1"/>
    <col min="4" max="4" width="33" customWidth="1"/>
    <col min="7" max="7" width="9.85546875" customWidth="1"/>
    <col min="11" max="11" width="0" hidden="1" customWidth="1"/>
  </cols>
  <sheetData>
    <row r="1" spans="2:11" ht="27" thickBot="1">
      <c r="B1" s="170" t="s">
        <v>480</v>
      </c>
      <c r="C1" s="171"/>
      <c r="D1" s="171"/>
      <c r="E1" s="171"/>
      <c r="F1" s="171"/>
      <c r="G1" s="171"/>
      <c r="H1" s="171"/>
    </row>
    <row r="2" spans="2:11" ht="30.75" thickTop="1">
      <c r="B2" s="194" t="s">
        <v>117</v>
      </c>
      <c r="C2" s="196" t="s">
        <v>0</v>
      </c>
      <c r="D2" s="196" t="s">
        <v>118</v>
      </c>
      <c r="E2" s="85" t="s">
        <v>1</v>
      </c>
      <c r="F2" s="86" t="s">
        <v>119</v>
      </c>
      <c r="G2" s="87" t="s">
        <v>2</v>
      </c>
      <c r="H2" s="88" t="s">
        <v>120</v>
      </c>
      <c r="I2" s="2"/>
      <c r="J2" s="2"/>
      <c r="K2" s="33" t="s">
        <v>120</v>
      </c>
    </row>
    <row r="3" spans="2:11" ht="30.75" thickBot="1">
      <c r="B3" s="195"/>
      <c r="C3" s="197"/>
      <c r="D3" s="197"/>
      <c r="E3" s="89" t="s">
        <v>121</v>
      </c>
      <c r="F3" s="90" t="s">
        <v>122</v>
      </c>
      <c r="G3" s="91" t="s">
        <v>123</v>
      </c>
      <c r="H3" s="92" t="s">
        <v>124</v>
      </c>
      <c r="I3" s="2"/>
      <c r="J3" s="2"/>
      <c r="K3" s="48" t="s">
        <v>283</v>
      </c>
    </row>
    <row r="4" spans="2:11">
      <c r="B4" s="60"/>
      <c r="C4" s="84"/>
      <c r="D4" s="180" t="s">
        <v>125</v>
      </c>
      <c r="E4" s="178" t="s">
        <v>129</v>
      </c>
      <c r="F4" s="61" t="s">
        <v>126</v>
      </c>
      <c r="G4" s="84" t="s">
        <v>127</v>
      </c>
      <c r="H4" s="143">
        <f>K4*22</f>
        <v>1540</v>
      </c>
      <c r="I4" s="2"/>
      <c r="J4" s="2"/>
      <c r="K4" s="49">
        <v>70</v>
      </c>
    </row>
    <row r="5" spans="2:11">
      <c r="B5" s="63">
        <v>1</v>
      </c>
      <c r="C5" s="64" t="s">
        <v>128</v>
      </c>
      <c r="D5" s="198"/>
      <c r="E5" s="179"/>
      <c r="F5" s="65" t="s">
        <v>126</v>
      </c>
      <c r="G5" s="64" t="s">
        <v>130</v>
      </c>
      <c r="H5" s="144">
        <f>K5*22</f>
        <v>5940</v>
      </c>
      <c r="I5" s="2"/>
      <c r="J5" s="2"/>
      <c r="K5" s="50">
        <v>270</v>
      </c>
    </row>
    <row r="6" spans="2:11" ht="28.5">
      <c r="B6" s="66"/>
      <c r="C6" s="67" t="s">
        <v>131</v>
      </c>
      <c r="D6" s="67" t="s">
        <v>132</v>
      </c>
      <c r="E6" s="177"/>
      <c r="F6" s="67"/>
      <c r="G6" s="67"/>
      <c r="H6" s="145"/>
      <c r="I6" s="2"/>
      <c r="J6" s="2"/>
      <c r="K6" s="51"/>
    </row>
    <row r="7" spans="2:11" ht="28.5">
      <c r="B7" s="68"/>
      <c r="C7" s="180" t="s">
        <v>134</v>
      </c>
      <c r="D7" s="64" t="s">
        <v>125</v>
      </c>
      <c r="E7" s="178" t="s">
        <v>129</v>
      </c>
      <c r="F7" s="65" t="s">
        <v>133</v>
      </c>
      <c r="G7" s="64" t="s">
        <v>127</v>
      </c>
      <c r="H7" s="146">
        <f t="shared" ref="H7:H63" si="0">K7*22</f>
        <v>1254</v>
      </c>
      <c r="I7" s="2"/>
      <c r="J7" s="2"/>
      <c r="K7" s="49">
        <v>57</v>
      </c>
    </row>
    <row r="8" spans="2:11">
      <c r="B8" s="69">
        <v>2</v>
      </c>
      <c r="C8" s="181"/>
      <c r="D8" s="70" t="s">
        <v>135</v>
      </c>
      <c r="E8" s="179"/>
      <c r="F8" s="71" t="s">
        <v>136</v>
      </c>
      <c r="G8" s="70" t="s">
        <v>130</v>
      </c>
      <c r="H8" s="144">
        <f t="shared" si="0"/>
        <v>4840</v>
      </c>
      <c r="I8" s="2"/>
      <c r="J8" s="2"/>
      <c r="K8" s="50">
        <v>220</v>
      </c>
    </row>
    <row r="9" spans="2:11" ht="28.5">
      <c r="B9" s="66"/>
      <c r="C9" s="182"/>
      <c r="D9" s="67" t="s">
        <v>132</v>
      </c>
      <c r="E9" s="177"/>
      <c r="F9" s="67" t="s">
        <v>137</v>
      </c>
      <c r="G9" s="67" t="s">
        <v>138</v>
      </c>
      <c r="H9" s="145">
        <f t="shared" si="0"/>
        <v>5940</v>
      </c>
      <c r="I9" s="2"/>
      <c r="J9" s="2"/>
      <c r="K9" s="51">
        <v>270</v>
      </c>
    </row>
    <row r="10" spans="2:11">
      <c r="B10" s="68"/>
      <c r="C10" s="64"/>
      <c r="D10" s="64" t="s">
        <v>139</v>
      </c>
      <c r="E10" s="178" t="s">
        <v>144</v>
      </c>
      <c r="F10" s="71" t="s">
        <v>140</v>
      </c>
      <c r="G10" s="70" t="s">
        <v>141</v>
      </c>
      <c r="H10" s="146">
        <f t="shared" si="0"/>
        <v>1320</v>
      </c>
      <c r="I10" s="2"/>
      <c r="J10" s="2"/>
      <c r="K10" s="50">
        <v>60</v>
      </c>
    </row>
    <row r="11" spans="2:11" ht="28.5">
      <c r="B11" s="69">
        <v>3</v>
      </c>
      <c r="C11" s="70" t="s">
        <v>142</v>
      </c>
      <c r="D11" s="70" t="s">
        <v>143</v>
      </c>
      <c r="E11" s="179"/>
      <c r="F11" s="70" t="s">
        <v>140</v>
      </c>
      <c r="G11" s="70" t="s">
        <v>145</v>
      </c>
      <c r="H11" s="144">
        <f t="shared" si="0"/>
        <v>4400</v>
      </c>
      <c r="I11" s="2"/>
      <c r="J11" s="2"/>
      <c r="K11" s="50">
        <v>200</v>
      </c>
    </row>
    <row r="12" spans="2:11" ht="28.5">
      <c r="B12" s="66"/>
      <c r="C12" s="67" t="s">
        <v>146</v>
      </c>
      <c r="D12" s="67" t="s">
        <v>147</v>
      </c>
      <c r="E12" s="177"/>
      <c r="F12" s="67"/>
      <c r="G12" s="67"/>
      <c r="H12" s="145"/>
      <c r="I12" s="2"/>
      <c r="J12" s="2"/>
      <c r="K12" s="51"/>
    </row>
    <row r="13" spans="2:11" ht="28.5">
      <c r="B13" s="68"/>
      <c r="C13" s="72"/>
      <c r="D13" s="72" t="s">
        <v>148</v>
      </c>
      <c r="E13" s="178" t="s">
        <v>152</v>
      </c>
      <c r="F13" s="73" t="s">
        <v>149</v>
      </c>
      <c r="G13" s="72" t="s">
        <v>127</v>
      </c>
      <c r="H13" s="146">
        <f>924</f>
        <v>924</v>
      </c>
      <c r="I13" s="2"/>
      <c r="J13" s="2"/>
      <c r="K13" s="52">
        <v>39</v>
      </c>
    </row>
    <row r="14" spans="2:11">
      <c r="B14" s="69">
        <v>4</v>
      </c>
      <c r="C14" s="70" t="s">
        <v>150</v>
      </c>
      <c r="D14" s="70" t="s">
        <v>151</v>
      </c>
      <c r="E14" s="179"/>
      <c r="F14" s="71" t="s">
        <v>136</v>
      </c>
      <c r="G14" s="70" t="s">
        <v>130</v>
      </c>
      <c r="H14" s="144">
        <f>3486</f>
        <v>3486</v>
      </c>
      <c r="I14" s="2"/>
      <c r="J14" s="2"/>
      <c r="K14" s="50">
        <v>145</v>
      </c>
    </row>
    <row r="15" spans="2:11">
      <c r="B15" s="66"/>
      <c r="C15" s="67"/>
      <c r="D15" s="67" t="s">
        <v>153</v>
      </c>
      <c r="E15" s="177"/>
      <c r="F15" s="67" t="s">
        <v>149</v>
      </c>
      <c r="G15" s="67" t="s">
        <v>138</v>
      </c>
      <c r="H15" s="145">
        <f>4350</f>
        <v>4350</v>
      </c>
      <c r="I15" s="2"/>
      <c r="J15" s="2"/>
      <c r="K15" s="51">
        <v>178</v>
      </c>
    </row>
    <row r="16" spans="2:11" ht="28.5">
      <c r="B16" s="68"/>
      <c r="C16" s="180" t="s">
        <v>156</v>
      </c>
      <c r="D16" s="64" t="s">
        <v>154</v>
      </c>
      <c r="E16" s="178" t="s">
        <v>158</v>
      </c>
      <c r="F16" s="65" t="s">
        <v>155</v>
      </c>
      <c r="G16" s="64" t="s">
        <v>127</v>
      </c>
      <c r="H16" s="146">
        <f t="shared" si="0"/>
        <v>968</v>
      </c>
      <c r="I16" s="2"/>
      <c r="J16" s="2"/>
      <c r="K16" s="49">
        <v>44</v>
      </c>
    </row>
    <row r="17" spans="2:11" ht="28.5">
      <c r="B17" s="69">
        <v>5</v>
      </c>
      <c r="C17" s="181"/>
      <c r="D17" s="70" t="s">
        <v>157</v>
      </c>
      <c r="E17" s="179"/>
      <c r="F17" s="71" t="s">
        <v>159</v>
      </c>
      <c r="G17" s="70" t="s">
        <v>130</v>
      </c>
      <c r="H17" s="144">
        <f t="shared" si="0"/>
        <v>3784</v>
      </c>
      <c r="I17" s="2"/>
      <c r="J17" s="2"/>
      <c r="K17" s="50">
        <v>172</v>
      </c>
    </row>
    <row r="18" spans="2:11">
      <c r="B18" s="66"/>
      <c r="C18" s="182"/>
      <c r="D18" s="67" t="s">
        <v>160</v>
      </c>
      <c r="E18" s="177"/>
      <c r="F18" s="74" t="s">
        <v>161</v>
      </c>
      <c r="G18" s="67" t="s">
        <v>138</v>
      </c>
      <c r="H18" s="145">
        <f t="shared" si="0"/>
        <v>4400</v>
      </c>
      <c r="I18" s="2"/>
      <c r="J18" s="2"/>
      <c r="K18" s="51">
        <v>200</v>
      </c>
    </row>
    <row r="19" spans="2:11" ht="28.5">
      <c r="B19" s="68"/>
      <c r="C19" s="180" t="s">
        <v>163</v>
      </c>
      <c r="D19" s="72" t="s">
        <v>162</v>
      </c>
      <c r="E19" s="178" t="s">
        <v>165</v>
      </c>
      <c r="F19" s="65"/>
      <c r="G19" s="64" t="s">
        <v>127</v>
      </c>
      <c r="H19" s="146">
        <f t="shared" si="0"/>
        <v>616</v>
      </c>
      <c r="I19" s="2"/>
      <c r="J19" s="2"/>
      <c r="K19" s="52">
        <v>28</v>
      </c>
    </row>
    <row r="20" spans="2:11" ht="28.5">
      <c r="B20" s="69">
        <v>6</v>
      </c>
      <c r="C20" s="181"/>
      <c r="D20" s="70" t="s">
        <v>164</v>
      </c>
      <c r="E20" s="179"/>
      <c r="F20" s="71" t="s">
        <v>126</v>
      </c>
      <c r="G20" s="70" t="s">
        <v>130</v>
      </c>
      <c r="H20" s="144">
        <f t="shared" si="0"/>
        <v>2200</v>
      </c>
      <c r="I20" s="2"/>
      <c r="J20" s="2"/>
      <c r="K20" s="50">
        <v>100</v>
      </c>
    </row>
    <row r="21" spans="2:11" ht="28.5">
      <c r="B21" s="66"/>
      <c r="C21" s="182"/>
      <c r="D21" s="67" t="s">
        <v>166</v>
      </c>
      <c r="E21" s="177"/>
      <c r="F21" s="74"/>
      <c r="G21" s="67" t="s">
        <v>167</v>
      </c>
      <c r="H21" s="145">
        <f>5670</f>
        <v>5670</v>
      </c>
      <c r="I21" s="2"/>
      <c r="J21" s="2"/>
      <c r="K21" s="51">
        <v>240</v>
      </c>
    </row>
    <row r="22" spans="2:11" ht="28.5">
      <c r="B22" s="68"/>
      <c r="C22" s="72"/>
      <c r="D22" s="72" t="s">
        <v>168</v>
      </c>
      <c r="E22" s="178" t="s">
        <v>152</v>
      </c>
      <c r="F22" s="65"/>
      <c r="G22" s="64" t="s">
        <v>127</v>
      </c>
      <c r="H22" s="146">
        <f t="shared" si="0"/>
        <v>2024</v>
      </c>
      <c r="I22" s="2"/>
      <c r="J22" s="2"/>
      <c r="K22" s="52">
        <v>92</v>
      </c>
    </row>
    <row r="23" spans="2:11" ht="28.5">
      <c r="B23" s="69">
        <v>7</v>
      </c>
      <c r="C23" s="70" t="s">
        <v>169</v>
      </c>
      <c r="D23" s="70" t="s">
        <v>170</v>
      </c>
      <c r="E23" s="179"/>
      <c r="F23" s="71" t="s">
        <v>171</v>
      </c>
      <c r="G23" s="70" t="s">
        <v>138</v>
      </c>
      <c r="H23" s="144">
        <f t="shared" si="0"/>
        <v>9064</v>
      </c>
      <c r="I23" s="2"/>
      <c r="J23" s="2"/>
      <c r="K23" s="50">
        <v>412</v>
      </c>
    </row>
    <row r="24" spans="2:11">
      <c r="B24" s="66"/>
      <c r="C24" s="67"/>
      <c r="D24" s="67" t="s">
        <v>172</v>
      </c>
      <c r="E24" s="177"/>
      <c r="F24" s="74"/>
      <c r="G24" s="67"/>
      <c r="H24" s="145"/>
      <c r="I24" s="2"/>
      <c r="J24" s="2"/>
      <c r="K24" s="51"/>
    </row>
    <row r="25" spans="2:11" ht="28.5">
      <c r="B25" s="68"/>
      <c r="C25" s="180" t="s">
        <v>175</v>
      </c>
      <c r="D25" s="72" t="s">
        <v>173</v>
      </c>
      <c r="E25" s="178" t="s">
        <v>129</v>
      </c>
      <c r="F25" s="73" t="s">
        <v>174</v>
      </c>
      <c r="G25" s="72" t="s">
        <v>127</v>
      </c>
      <c r="H25" s="146">
        <f t="shared" si="0"/>
        <v>2200</v>
      </c>
      <c r="I25" s="2"/>
      <c r="J25" s="2"/>
      <c r="K25" s="52">
        <v>100</v>
      </c>
    </row>
    <row r="26" spans="2:11" ht="28.5">
      <c r="B26" s="69">
        <v>8</v>
      </c>
      <c r="C26" s="181"/>
      <c r="D26" s="70" t="s">
        <v>176</v>
      </c>
      <c r="E26" s="179"/>
      <c r="F26" s="71" t="s">
        <v>177</v>
      </c>
      <c r="G26" s="70" t="s">
        <v>178</v>
      </c>
      <c r="H26" s="144">
        <f t="shared" si="0"/>
        <v>4400</v>
      </c>
      <c r="I26" s="2"/>
      <c r="J26" s="2"/>
      <c r="K26" s="50">
        <v>200</v>
      </c>
    </row>
    <row r="27" spans="2:11" ht="28.5">
      <c r="B27" s="66"/>
      <c r="C27" s="182"/>
      <c r="D27" s="67" t="s">
        <v>179</v>
      </c>
      <c r="E27" s="177"/>
      <c r="F27" s="74"/>
      <c r="G27" s="67"/>
      <c r="H27" s="145"/>
      <c r="I27" s="2"/>
      <c r="J27" s="2"/>
      <c r="K27" s="51"/>
    </row>
    <row r="28" spans="2:11">
      <c r="B28" s="68"/>
      <c r="C28" s="72"/>
      <c r="D28" s="72" t="s">
        <v>180</v>
      </c>
      <c r="E28" s="178" t="s">
        <v>183</v>
      </c>
      <c r="F28" s="73"/>
      <c r="G28" s="72" t="s">
        <v>127</v>
      </c>
      <c r="H28" s="146">
        <f t="shared" si="0"/>
        <v>330</v>
      </c>
      <c r="I28" s="2"/>
      <c r="J28" s="2"/>
      <c r="K28" s="52">
        <v>15</v>
      </c>
    </row>
    <row r="29" spans="2:11" ht="28.5">
      <c r="B29" s="69">
        <v>9</v>
      </c>
      <c r="C29" s="70" t="s">
        <v>181</v>
      </c>
      <c r="D29" s="70" t="s">
        <v>182</v>
      </c>
      <c r="E29" s="179"/>
      <c r="F29" s="71"/>
      <c r="G29" s="70" t="s">
        <v>167</v>
      </c>
      <c r="H29" s="144">
        <f t="shared" si="0"/>
        <v>2640</v>
      </c>
      <c r="I29" s="2"/>
      <c r="J29" s="2"/>
      <c r="K29" s="50">
        <v>120</v>
      </c>
    </row>
    <row r="30" spans="2:11" ht="28.5">
      <c r="B30" s="66"/>
      <c r="C30" s="67"/>
      <c r="D30" s="67" t="s">
        <v>184</v>
      </c>
      <c r="E30" s="177"/>
      <c r="F30" s="74"/>
      <c r="G30" s="67"/>
      <c r="H30" s="145"/>
      <c r="I30" s="2"/>
      <c r="J30" s="2"/>
      <c r="K30" s="51"/>
    </row>
    <row r="31" spans="2:11" ht="28.5">
      <c r="B31" s="68"/>
      <c r="C31" s="72"/>
      <c r="D31" s="72" t="s">
        <v>185</v>
      </c>
      <c r="E31" s="178" t="s">
        <v>188</v>
      </c>
      <c r="F31" s="73"/>
      <c r="G31" s="72" t="s">
        <v>127</v>
      </c>
      <c r="H31" s="146">
        <f t="shared" si="0"/>
        <v>462</v>
      </c>
      <c r="I31" s="2"/>
      <c r="J31" s="2"/>
      <c r="K31" s="52">
        <v>21</v>
      </c>
    </row>
    <row r="32" spans="2:11" ht="42.75">
      <c r="B32" s="69">
        <v>10</v>
      </c>
      <c r="C32" s="70" t="s">
        <v>186</v>
      </c>
      <c r="D32" s="70" t="s">
        <v>187</v>
      </c>
      <c r="E32" s="179"/>
      <c r="F32" s="71"/>
      <c r="G32" s="70" t="s">
        <v>167</v>
      </c>
      <c r="H32" s="144">
        <f t="shared" si="0"/>
        <v>3960</v>
      </c>
      <c r="I32" s="2"/>
      <c r="J32" s="2"/>
      <c r="K32" s="50">
        <v>180</v>
      </c>
    </row>
    <row r="33" spans="2:11" ht="28.5">
      <c r="B33" s="66"/>
      <c r="C33" s="67" t="s">
        <v>189</v>
      </c>
      <c r="D33" s="67" t="s">
        <v>190</v>
      </c>
      <c r="E33" s="177"/>
      <c r="F33" s="74"/>
      <c r="G33" s="67" t="s">
        <v>191</v>
      </c>
      <c r="H33" s="145">
        <f t="shared" si="0"/>
        <v>5500</v>
      </c>
      <c r="I33" s="2"/>
      <c r="J33" s="2"/>
      <c r="K33" s="51">
        <v>250</v>
      </c>
    </row>
    <row r="34" spans="2:11" ht="28.5">
      <c r="B34" s="68"/>
      <c r="C34" s="180" t="s">
        <v>194</v>
      </c>
      <c r="D34" s="72" t="s">
        <v>192</v>
      </c>
      <c r="E34" s="178" t="s">
        <v>196</v>
      </c>
      <c r="F34" s="75" t="s">
        <v>193</v>
      </c>
      <c r="G34" s="72" t="s">
        <v>127</v>
      </c>
      <c r="H34" s="146">
        <f t="shared" si="0"/>
        <v>286</v>
      </c>
      <c r="I34" s="2"/>
      <c r="J34" s="2"/>
      <c r="K34" s="52">
        <v>13</v>
      </c>
    </row>
    <row r="35" spans="2:11" ht="28.5">
      <c r="B35" s="69">
        <v>11</v>
      </c>
      <c r="C35" s="181"/>
      <c r="D35" s="70" t="s">
        <v>195</v>
      </c>
      <c r="E35" s="179"/>
      <c r="F35" s="76" t="s">
        <v>193</v>
      </c>
      <c r="G35" s="70" t="s">
        <v>130</v>
      </c>
      <c r="H35" s="144">
        <f t="shared" si="0"/>
        <v>1056</v>
      </c>
      <c r="I35" s="2"/>
      <c r="J35" s="2"/>
      <c r="K35" s="50">
        <v>48</v>
      </c>
    </row>
    <row r="36" spans="2:11" ht="42.75">
      <c r="B36" s="66"/>
      <c r="C36" s="182"/>
      <c r="D36" s="67" t="s">
        <v>197</v>
      </c>
      <c r="E36" s="177"/>
      <c r="F36" s="77" t="s">
        <v>198</v>
      </c>
      <c r="G36" s="67" t="s">
        <v>199</v>
      </c>
      <c r="H36" s="145">
        <f t="shared" si="0"/>
        <v>3212</v>
      </c>
      <c r="I36" s="2"/>
      <c r="J36" s="2"/>
      <c r="K36" s="51">
        <v>146</v>
      </c>
    </row>
    <row r="37" spans="2:11" ht="28.5">
      <c r="B37" s="68"/>
      <c r="C37" s="180" t="s">
        <v>203</v>
      </c>
      <c r="D37" s="72" t="s">
        <v>200</v>
      </c>
      <c r="E37" s="178" t="s">
        <v>129</v>
      </c>
      <c r="F37" s="73" t="s">
        <v>201</v>
      </c>
      <c r="G37" s="72" t="s">
        <v>202</v>
      </c>
      <c r="H37" s="146">
        <f t="shared" si="0"/>
        <v>616</v>
      </c>
      <c r="I37" s="2"/>
      <c r="J37" s="2"/>
      <c r="K37" s="53">
        <v>28</v>
      </c>
    </row>
    <row r="38" spans="2:11" ht="42.75">
      <c r="B38" s="69">
        <v>12</v>
      </c>
      <c r="C38" s="181"/>
      <c r="D38" s="70" t="s">
        <v>204</v>
      </c>
      <c r="E38" s="179"/>
      <c r="F38" s="71" t="s">
        <v>205</v>
      </c>
      <c r="G38" s="70" t="s">
        <v>206</v>
      </c>
      <c r="H38" s="144">
        <f t="shared" si="0"/>
        <v>1782</v>
      </c>
      <c r="I38" s="2"/>
      <c r="J38" s="2"/>
      <c r="K38" s="54">
        <v>81</v>
      </c>
    </row>
    <row r="39" spans="2:11" ht="28.5">
      <c r="B39" s="66"/>
      <c r="C39" s="182"/>
      <c r="D39" s="67" t="s">
        <v>207</v>
      </c>
      <c r="E39" s="177"/>
      <c r="F39" s="74"/>
      <c r="G39" s="67"/>
      <c r="H39" s="145"/>
      <c r="I39" s="2"/>
      <c r="J39" s="2"/>
      <c r="K39" s="55"/>
    </row>
    <row r="40" spans="2:11" ht="28.5">
      <c r="B40" s="68"/>
      <c r="C40" s="72"/>
      <c r="D40" s="72" t="s">
        <v>208</v>
      </c>
      <c r="E40" s="73"/>
      <c r="F40" s="73"/>
      <c r="G40" s="72"/>
      <c r="H40" s="146"/>
      <c r="I40" s="2"/>
      <c r="J40" s="2"/>
      <c r="K40" s="53"/>
    </row>
    <row r="41" spans="2:11" ht="28.5">
      <c r="B41" s="69">
        <v>13</v>
      </c>
      <c r="C41" s="70" t="s">
        <v>209</v>
      </c>
      <c r="D41" s="70" t="s">
        <v>210</v>
      </c>
      <c r="E41" s="71" t="s">
        <v>211</v>
      </c>
      <c r="F41" s="71">
        <v>950</v>
      </c>
      <c r="G41" s="70" t="s">
        <v>130</v>
      </c>
      <c r="H41" s="144">
        <f t="shared" si="0"/>
        <v>3520</v>
      </c>
      <c r="I41" s="2"/>
      <c r="J41" s="2"/>
      <c r="K41" s="54">
        <v>160</v>
      </c>
    </row>
    <row r="42" spans="2:11" ht="28.5">
      <c r="B42" s="66"/>
      <c r="C42" s="67"/>
      <c r="D42" s="67" t="s">
        <v>212</v>
      </c>
      <c r="E42" s="74"/>
      <c r="F42" s="74">
        <v>990</v>
      </c>
      <c r="G42" s="67"/>
      <c r="H42" s="145"/>
      <c r="I42" s="2"/>
      <c r="J42" s="2"/>
      <c r="K42" s="55"/>
    </row>
    <row r="43" spans="2:11" ht="28.5">
      <c r="B43" s="68"/>
      <c r="C43" s="72"/>
      <c r="D43" s="72" t="s">
        <v>208</v>
      </c>
      <c r="E43" s="73"/>
      <c r="F43" s="73"/>
      <c r="G43" s="72"/>
      <c r="H43" s="146"/>
      <c r="I43" s="2"/>
      <c r="J43" s="2"/>
      <c r="K43" s="53"/>
    </row>
    <row r="44" spans="2:11" ht="28.5">
      <c r="B44" s="69">
        <v>14</v>
      </c>
      <c r="C44" s="70" t="s">
        <v>213</v>
      </c>
      <c r="D44" s="70" t="s">
        <v>214</v>
      </c>
      <c r="E44" s="71" t="s">
        <v>211</v>
      </c>
      <c r="F44" s="71" t="s">
        <v>215</v>
      </c>
      <c r="G44" s="70" t="s">
        <v>138</v>
      </c>
      <c r="H44" s="144">
        <f t="shared" si="0"/>
        <v>3300</v>
      </c>
      <c r="I44" s="2"/>
      <c r="J44" s="2"/>
      <c r="K44" s="54">
        <v>150</v>
      </c>
    </row>
    <row r="45" spans="2:11" ht="28.5">
      <c r="B45" s="66"/>
      <c r="C45" s="67" t="s">
        <v>216</v>
      </c>
      <c r="D45" s="67" t="s">
        <v>217</v>
      </c>
      <c r="E45" s="74"/>
      <c r="F45" s="74"/>
      <c r="G45" s="67"/>
      <c r="H45" s="145"/>
      <c r="I45" s="2"/>
      <c r="J45" s="2"/>
      <c r="K45" s="55"/>
    </row>
    <row r="46" spans="2:11" ht="28.5">
      <c r="B46" s="68"/>
      <c r="C46" s="72"/>
      <c r="D46" s="72" t="s">
        <v>208</v>
      </c>
      <c r="E46" s="73"/>
      <c r="F46" s="73"/>
      <c r="G46" s="72"/>
      <c r="H46" s="146"/>
      <c r="I46" s="2"/>
      <c r="J46" s="2"/>
      <c r="K46" s="53"/>
    </row>
    <row r="47" spans="2:11" ht="28.5">
      <c r="B47" s="69">
        <v>15</v>
      </c>
      <c r="C47" s="70" t="s">
        <v>218</v>
      </c>
      <c r="D47" s="70" t="s">
        <v>219</v>
      </c>
      <c r="E47" s="71" t="s">
        <v>188</v>
      </c>
      <c r="F47" s="71" t="s">
        <v>220</v>
      </c>
      <c r="G47" s="70" t="s">
        <v>178</v>
      </c>
      <c r="H47" s="144">
        <f t="shared" si="0"/>
        <v>1254</v>
      </c>
      <c r="I47" s="2"/>
      <c r="J47" s="2"/>
      <c r="K47" s="54">
        <v>57</v>
      </c>
    </row>
    <row r="48" spans="2:11" ht="28.5">
      <c r="B48" s="66"/>
      <c r="C48" s="67"/>
      <c r="D48" s="67" t="s">
        <v>221</v>
      </c>
      <c r="E48" s="74"/>
      <c r="F48" s="74"/>
      <c r="G48" s="67"/>
      <c r="H48" s="145"/>
      <c r="I48" s="2"/>
      <c r="J48" s="2"/>
      <c r="K48" s="55"/>
    </row>
    <row r="49" spans="2:11" ht="28.5">
      <c r="B49" s="68"/>
      <c r="C49" s="180" t="s">
        <v>223</v>
      </c>
      <c r="D49" s="72" t="s">
        <v>222</v>
      </c>
      <c r="E49" s="178"/>
      <c r="F49" s="73"/>
      <c r="G49" s="72"/>
      <c r="H49" s="146"/>
      <c r="I49" s="2"/>
      <c r="J49" s="2"/>
      <c r="K49" s="53"/>
    </row>
    <row r="50" spans="2:11" ht="28.5">
      <c r="B50" s="69">
        <v>16</v>
      </c>
      <c r="C50" s="181"/>
      <c r="D50" s="70" t="s">
        <v>224</v>
      </c>
      <c r="E50" s="179"/>
      <c r="F50" s="71" t="s">
        <v>225</v>
      </c>
      <c r="G50" s="70" t="s">
        <v>226</v>
      </c>
      <c r="H50" s="144">
        <f t="shared" si="0"/>
        <v>176</v>
      </c>
      <c r="I50" s="2"/>
      <c r="J50" s="2"/>
      <c r="K50" s="54">
        <v>8</v>
      </c>
    </row>
    <row r="51" spans="2:11" ht="28.5">
      <c r="B51" s="66"/>
      <c r="C51" s="182"/>
      <c r="D51" s="67" t="s">
        <v>227</v>
      </c>
      <c r="E51" s="177"/>
      <c r="F51" s="74" t="s">
        <v>228</v>
      </c>
      <c r="G51" s="67"/>
      <c r="H51" s="145"/>
      <c r="I51" s="2"/>
      <c r="J51" s="2"/>
      <c r="K51" s="55"/>
    </row>
    <row r="52" spans="2:11" ht="28.5">
      <c r="B52" s="68"/>
      <c r="C52" s="180" t="s">
        <v>230</v>
      </c>
      <c r="D52" s="72" t="s">
        <v>229</v>
      </c>
      <c r="E52" s="178" t="s">
        <v>232</v>
      </c>
      <c r="F52" s="73" t="s">
        <v>126</v>
      </c>
      <c r="G52" s="72" t="s">
        <v>141</v>
      </c>
      <c r="H52" s="146">
        <f t="shared" si="0"/>
        <v>550</v>
      </c>
      <c r="I52" s="2"/>
      <c r="J52" s="2"/>
      <c r="K52" s="53">
        <v>25</v>
      </c>
    </row>
    <row r="53" spans="2:11" ht="28.5">
      <c r="B53" s="69">
        <v>17</v>
      </c>
      <c r="C53" s="181"/>
      <c r="D53" s="70" t="s">
        <v>231</v>
      </c>
      <c r="E53" s="179"/>
      <c r="F53" s="71" t="s">
        <v>126</v>
      </c>
      <c r="G53" s="70" t="s">
        <v>145</v>
      </c>
      <c r="H53" s="144">
        <f t="shared" si="0"/>
        <v>2134</v>
      </c>
      <c r="I53" s="2"/>
      <c r="J53" s="2"/>
      <c r="K53" s="54">
        <v>97</v>
      </c>
    </row>
    <row r="54" spans="2:11" ht="28.5">
      <c r="B54" s="69"/>
      <c r="C54" s="181"/>
      <c r="D54" s="70" t="s">
        <v>233</v>
      </c>
      <c r="E54" s="179"/>
      <c r="F54" s="71" t="s">
        <v>140</v>
      </c>
      <c r="G54" s="70" t="s">
        <v>145</v>
      </c>
      <c r="H54" s="144">
        <f t="shared" si="0"/>
        <v>2442</v>
      </c>
      <c r="I54" s="2"/>
      <c r="J54" s="2"/>
      <c r="K54" s="54">
        <v>111</v>
      </c>
    </row>
    <row r="55" spans="2:11" ht="28.5">
      <c r="B55" s="66"/>
      <c r="C55" s="182"/>
      <c r="D55" s="67" t="s">
        <v>234</v>
      </c>
      <c r="E55" s="177"/>
      <c r="F55" s="74" t="s">
        <v>235</v>
      </c>
      <c r="G55" s="67" t="s">
        <v>145</v>
      </c>
      <c r="H55" s="145">
        <f t="shared" si="0"/>
        <v>3784</v>
      </c>
      <c r="I55" s="2"/>
      <c r="J55" s="2"/>
      <c r="K55" s="55">
        <v>172</v>
      </c>
    </row>
    <row r="56" spans="2:11" ht="28.5">
      <c r="B56" s="68"/>
      <c r="C56" s="180" t="s">
        <v>385</v>
      </c>
      <c r="D56" s="72" t="s">
        <v>236</v>
      </c>
      <c r="E56" s="178" t="s">
        <v>238</v>
      </c>
      <c r="F56" s="73" t="s">
        <v>140</v>
      </c>
      <c r="G56" s="72" t="s">
        <v>141</v>
      </c>
      <c r="H56" s="146">
        <f t="shared" si="0"/>
        <v>1298</v>
      </c>
      <c r="I56" s="2"/>
      <c r="J56" s="2"/>
      <c r="K56" s="53">
        <v>59</v>
      </c>
    </row>
    <row r="57" spans="2:11" ht="28.5">
      <c r="B57" s="69">
        <v>18</v>
      </c>
      <c r="C57" s="181"/>
      <c r="D57" s="70" t="s">
        <v>237</v>
      </c>
      <c r="E57" s="179"/>
      <c r="F57" s="71" t="s">
        <v>235</v>
      </c>
      <c r="G57" s="70" t="s">
        <v>141</v>
      </c>
      <c r="H57" s="144">
        <f t="shared" si="0"/>
        <v>1672</v>
      </c>
      <c r="I57" s="2"/>
      <c r="J57" s="2"/>
      <c r="K57" s="54">
        <v>76</v>
      </c>
    </row>
    <row r="58" spans="2:11" ht="28.5">
      <c r="B58" s="66"/>
      <c r="C58" s="182"/>
      <c r="D58" s="67" t="s">
        <v>239</v>
      </c>
      <c r="E58" s="177"/>
      <c r="F58" s="74" t="s">
        <v>126</v>
      </c>
      <c r="G58" s="59" t="s">
        <v>145</v>
      </c>
      <c r="H58" s="145">
        <f t="shared" si="0"/>
        <v>5390</v>
      </c>
      <c r="I58" s="2"/>
      <c r="J58" s="2"/>
      <c r="K58" s="55">
        <v>245</v>
      </c>
    </row>
    <row r="59" spans="2:11" ht="28.5">
      <c r="B59" s="68"/>
      <c r="C59" s="72"/>
      <c r="D59" s="72" t="s">
        <v>240</v>
      </c>
      <c r="E59" s="178" t="s">
        <v>232</v>
      </c>
      <c r="F59" s="73"/>
      <c r="G59" s="72"/>
      <c r="H59" s="146"/>
      <c r="I59" s="2"/>
      <c r="J59" s="2"/>
      <c r="K59" s="53"/>
    </row>
    <row r="60" spans="2:11" ht="28.5">
      <c r="B60" s="69">
        <v>19</v>
      </c>
      <c r="C60" s="70" t="s">
        <v>241</v>
      </c>
      <c r="D60" s="70" t="s">
        <v>242</v>
      </c>
      <c r="E60" s="179"/>
      <c r="F60" s="71" t="s">
        <v>126</v>
      </c>
      <c r="G60" s="70" t="s">
        <v>145</v>
      </c>
      <c r="H60" s="144">
        <f t="shared" si="0"/>
        <v>3366</v>
      </c>
      <c r="I60" s="2"/>
      <c r="J60" s="2"/>
      <c r="K60" s="54">
        <v>153</v>
      </c>
    </row>
    <row r="61" spans="2:11" ht="42.75">
      <c r="B61" s="66"/>
      <c r="C61" s="67" t="s">
        <v>243</v>
      </c>
      <c r="D61" s="67" t="s">
        <v>244</v>
      </c>
      <c r="E61" s="177"/>
      <c r="F61" s="74"/>
      <c r="G61" s="67"/>
      <c r="H61" s="145"/>
      <c r="I61" s="2"/>
      <c r="J61" s="2"/>
      <c r="K61" s="55"/>
    </row>
    <row r="62" spans="2:11" ht="28.5">
      <c r="B62" s="68"/>
      <c r="C62" s="72" t="s">
        <v>245</v>
      </c>
      <c r="D62" s="72" t="s">
        <v>246</v>
      </c>
      <c r="E62" s="178"/>
      <c r="F62" s="73"/>
      <c r="G62" s="72"/>
      <c r="H62" s="146"/>
      <c r="I62" s="2"/>
      <c r="J62" s="2"/>
      <c r="K62" s="53"/>
    </row>
    <row r="63" spans="2:11" ht="28.5">
      <c r="B63" s="69">
        <v>20</v>
      </c>
      <c r="C63" s="70" t="s">
        <v>241</v>
      </c>
      <c r="D63" s="70" t="s">
        <v>247</v>
      </c>
      <c r="E63" s="179"/>
      <c r="F63" s="71"/>
      <c r="G63" s="70" t="s">
        <v>248</v>
      </c>
      <c r="H63" s="144">
        <f t="shared" si="0"/>
        <v>154</v>
      </c>
      <c r="I63" s="2"/>
      <c r="J63" s="2"/>
      <c r="K63" s="54">
        <v>7</v>
      </c>
    </row>
    <row r="64" spans="2:11" ht="28.5">
      <c r="B64" s="66"/>
      <c r="C64" s="67" t="s">
        <v>249</v>
      </c>
      <c r="D64" s="67" t="s">
        <v>250</v>
      </c>
      <c r="E64" s="177"/>
      <c r="F64" s="74"/>
      <c r="G64" s="67"/>
      <c r="H64" s="145"/>
      <c r="I64" s="2"/>
      <c r="J64" s="2"/>
      <c r="K64" s="55"/>
    </row>
    <row r="65" spans="2:11" ht="28.5">
      <c r="B65" s="68"/>
      <c r="C65" s="180" t="s">
        <v>241</v>
      </c>
      <c r="D65" s="72" t="s">
        <v>251</v>
      </c>
      <c r="E65" s="178" t="s">
        <v>183</v>
      </c>
      <c r="F65" s="73"/>
      <c r="G65" s="72"/>
      <c r="H65" s="173">
        <f>K66*22</f>
        <v>3124</v>
      </c>
      <c r="I65" s="2"/>
      <c r="J65" s="2"/>
      <c r="K65" s="53"/>
    </row>
    <row r="66" spans="2:11" ht="42.75">
      <c r="B66" s="69">
        <v>21</v>
      </c>
      <c r="C66" s="181"/>
      <c r="D66" s="70" t="s">
        <v>252</v>
      </c>
      <c r="E66" s="179"/>
      <c r="F66" s="71"/>
      <c r="G66" s="70" t="s">
        <v>130</v>
      </c>
      <c r="H66" s="174"/>
      <c r="I66" s="2"/>
      <c r="J66" s="2"/>
      <c r="K66" s="54">
        <v>142</v>
      </c>
    </row>
    <row r="67" spans="2:11" ht="43.5" thickBot="1">
      <c r="B67" s="78"/>
      <c r="C67" s="192"/>
      <c r="D67" s="79" t="s">
        <v>253</v>
      </c>
      <c r="E67" s="193"/>
      <c r="F67" s="80"/>
      <c r="G67" s="79"/>
      <c r="H67" s="175"/>
      <c r="I67" s="2"/>
      <c r="J67" s="2"/>
      <c r="K67" s="56"/>
    </row>
    <row r="68" spans="2:11" ht="29.25" thickTop="1">
      <c r="B68" s="69">
        <v>22</v>
      </c>
      <c r="C68" s="70" t="s">
        <v>254</v>
      </c>
      <c r="D68" s="70" t="s">
        <v>255</v>
      </c>
      <c r="E68" s="176" t="s">
        <v>256</v>
      </c>
      <c r="F68" s="71"/>
      <c r="G68" s="70" t="s">
        <v>127</v>
      </c>
      <c r="H68" s="147">
        <f>K68*22</f>
        <v>770</v>
      </c>
      <c r="I68" s="2"/>
      <c r="J68" s="2"/>
      <c r="K68" s="54">
        <v>35</v>
      </c>
    </row>
    <row r="69" spans="2:11" ht="28.5">
      <c r="B69" s="66"/>
      <c r="C69" s="67" t="s">
        <v>257</v>
      </c>
      <c r="D69" s="67" t="s">
        <v>386</v>
      </c>
      <c r="E69" s="177"/>
      <c r="F69" s="67"/>
      <c r="G69" s="67"/>
      <c r="H69" s="148"/>
      <c r="I69" s="2"/>
      <c r="J69" s="2"/>
      <c r="K69" s="55"/>
    </row>
    <row r="70" spans="2:11" ht="28.5">
      <c r="B70" s="63"/>
      <c r="C70" s="72"/>
      <c r="D70" s="72" t="s">
        <v>258</v>
      </c>
      <c r="E70" s="178" t="s">
        <v>183</v>
      </c>
      <c r="F70" s="64"/>
      <c r="G70" s="64"/>
      <c r="H70" s="146"/>
      <c r="I70" s="2"/>
      <c r="J70" s="2"/>
      <c r="K70" s="56"/>
    </row>
    <row r="71" spans="2:11" ht="42.75">
      <c r="B71" s="69">
        <v>23</v>
      </c>
      <c r="C71" s="70" t="s">
        <v>254</v>
      </c>
      <c r="D71" s="70" t="s">
        <v>259</v>
      </c>
      <c r="E71" s="179"/>
      <c r="F71" s="70"/>
      <c r="G71" s="70" t="s">
        <v>127</v>
      </c>
      <c r="H71" s="149">
        <f t="shared" ref="H71:H74" si="1">K71*22</f>
        <v>550</v>
      </c>
      <c r="I71" s="2"/>
      <c r="J71" s="2"/>
      <c r="K71" s="54">
        <v>25</v>
      </c>
    </row>
    <row r="72" spans="2:11" ht="42.75">
      <c r="B72" s="66"/>
      <c r="C72" s="67" t="s">
        <v>260</v>
      </c>
      <c r="D72" s="67" t="s">
        <v>387</v>
      </c>
      <c r="E72" s="177"/>
      <c r="F72" s="67"/>
      <c r="G72" s="67"/>
      <c r="H72" s="148"/>
      <c r="I72" s="2"/>
      <c r="J72" s="2"/>
      <c r="K72" s="55"/>
    </row>
    <row r="73" spans="2:11" ht="28.5">
      <c r="B73" s="63"/>
      <c r="C73" s="180" t="s">
        <v>388</v>
      </c>
      <c r="D73" s="64" t="s">
        <v>261</v>
      </c>
      <c r="E73" s="72"/>
      <c r="F73" s="72"/>
      <c r="G73" s="64"/>
      <c r="H73" s="146"/>
      <c r="I73" s="2"/>
      <c r="J73" s="2"/>
      <c r="K73" s="49"/>
    </row>
    <row r="74" spans="2:11" ht="28.5">
      <c r="B74" s="69">
        <v>24</v>
      </c>
      <c r="C74" s="181"/>
      <c r="D74" s="70" t="s">
        <v>262</v>
      </c>
      <c r="E74" s="71" t="s">
        <v>263</v>
      </c>
      <c r="F74" s="70" t="s">
        <v>264</v>
      </c>
      <c r="G74" s="70" t="s">
        <v>141</v>
      </c>
      <c r="H74" s="149">
        <f t="shared" si="1"/>
        <v>3300</v>
      </c>
      <c r="I74" s="2"/>
      <c r="J74" s="2"/>
      <c r="K74" s="50">
        <v>150</v>
      </c>
    </row>
    <row r="75" spans="2:11">
      <c r="B75" s="81"/>
      <c r="C75" s="182"/>
      <c r="D75" s="59" t="s">
        <v>389</v>
      </c>
      <c r="E75" s="59"/>
      <c r="F75" s="59"/>
      <c r="G75" s="59"/>
      <c r="H75" s="148"/>
      <c r="I75" s="2"/>
      <c r="J75" s="2"/>
      <c r="K75" s="57"/>
    </row>
    <row r="76" spans="2:11" ht="28.5">
      <c r="B76" s="68"/>
      <c r="C76" s="180" t="s">
        <v>266</v>
      </c>
      <c r="D76" s="72" t="s">
        <v>265</v>
      </c>
      <c r="E76" s="178" t="s">
        <v>268</v>
      </c>
      <c r="F76" s="73"/>
      <c r="G76" s="72"/>
      <c r="H76" s="173">
        <f>K77*22</f>
        <v>3256</v>
      </c>
      <c r="I76" s="2"/>
      <c r="J76" s="2"/>
      <c r="K76" s="53"/>
    </row>
    <row r="77" spans="2:11" ht="28.5">
      <c r="B77" s="69">
        <v>25</v>
      </c>
      <c r="C77" s="181"/>
      <c r="D77" s="70" t="s">
        <v>267</v>
      </c>
      <c r="E77" s="179"/>
      <c r="F77" s="71" t="s">
        <v>126</v>
      </c>
      <c r="G77" s="70" t="s">
        <v>199</v>
      </c>
      <c r="H77" s="174"/>
      <c r="I77" s="2"/>
      <c r="J77" s="2"/>
      <c r="K77" s="54">
        <v>148</v>
      </c>
    </row>
    <row r="78" spans="2:11" ht="29.25" thickBot="1">
      <c r="B78" s="82"/>
      <c r="C78" s="183"/>
      <c r="D78" s="83" t="s">
        <v>269</v>
      </c>
      <c r="E78" s="184"/>
      <c r="F78" s="83"/>
      <c r="G78" s="83"/>
      <c r="H78" s="185"/>
      <c r="I78" s="2"/>
      <c r="J78" s="2"/>
      <c r="K78" s="58"/>
    </row>
    <row r="79" spans="2:11" ht="22.5" customHeight="1" thickBot="1">
      <c r="B79" s="187" t="s">
        <v>270</v>
      </c>
      <c r="C79" s="188"/>
      <c r="D79" s="188"/>
      <c r="E79" s="188"/>
      <c r="F79" s="99"/>
      <c r="G79" s="99"/>
      <c r="H79" s="99"/>
      <c r="I79" s="45"/>
      <c r="J79" s="45"/>
      <c r="K79" s="93"/>
    </row>
    <row r="80" spans="2:11" ht="15.75" thickTop="1">
      <c r="B80" s="189" t="s">
        <v>117</v>
      </c>
      <c r="C80" s="191" t="s">
        <v>271</v>
      </c>
      <c r="D80" s="191"/>
      <c r="E80" s="101" t="s">
        <v>120</v>
      </c>
      <c r="F80" s="99"/>
      <c r="G80" s="99"/>
      <c r="H80" s="99"/>
      <c r="I80" s="45"/>
      <c r="J80" s="45"/>
      <c r="K80" s="94" t="s">
        <v>120</v>
      </c>
    </row>
    <row r="81" spans="2:11" ht="15.75" thickBot="1">
      <c r="B81" s="190"/>
      <c r="C81" s="172"/>
      <c r="D81" s="172"/>
      <c r="E81" s="102" t="s">
        <v>124</v>
      </c>
      <c r="F81" s="99"/>
      <c r="G81" s="99"/>
      <c r="H81" s="99"/>
      <c r="I81" s="45"/>
      <c r="J81" s="45"/>
      <c r="K81" s="95" t="s">
        <v>283</v>
      </c>
    </row>
    <row r="82" spans="2:11">
      <c r="B82" s="60">
        <v>1</v>
      </c>
      <c r="C82" s="172" t="s">
        <v>272</v>
      </c>
      <c r="D82" s="172"/>
      <c r="E82" s="62">
        <f>K82*22</f>
        <v>220</v>
      </c>
      <c r="F82" s="100"/>
      <c r="G82" s="99"/>
      <c r="H82" s="99"/>
      <c r="I82" s="45"/>
      <c r="J82" s="45"/>
      <c r="K82" s="96">
        <v>10</v>
      </c>
    </row>
    <row r="83" spans="2:11">
      <c r="B83" s="60">
        <v>2</v>
      </c>
      <c r="C83" s="172" t="s">
        <v>273</v>
      </c>
      <c r="D83" s="172"/>
      <c r="E83" s="62">
        <f t="shared" ref="E83:E90" si="2">K83*22</f>
        <v>198</v>
      </c>
      <c r="F83" s="100"/>
      <c r="G83" s="99"/>
      <c r="H83" s="99"/>
      <c r="I83" s="45"/>
      <c r="J83" s="45"/>
      <c r="K83" s="97">
        <v>9</v>
      </c>
    </row>
    <row r="84" spans="2:11">
      <c r="B84" s="60">
        <v>3</v>
      </c>
      <c r="C84" s="172" t="s">
        <v>274</v>
      </c>
      <c r="D84" s="172"/>
      <c r="E84" s="62">
        <f t="shared" si="2"/>
        <v>660</v>
      </c>
      <c r="F84" s="100"/>
      <c r="G84" s="99"/>
      <c r="H84" s="99"/>
      <c r="I84" s="45"/>
      <c r="J84" s="45"/>
      <c r="K84" s="97">
        <v>30</v>
      </c>
    </row>
    <row r="85" spans="2:11">
      <c r="B85" s="60">
        <v>4</v>
      </c>
      <c r="C85" s="172" t="s">
        <v>275</v>
      </c>
      <c r="D85" s="172"/>
      <c r="E85" s="62">
        <f t="shared" si="2"/>
        <v>198</v>
      </c>
      <c r="F85" s="100"/>
      <c r="G85" s="99"/>
      <c r="H85" s="99"/>
      <c r="I85" s="45"/>
      <c r="J85" s="45"/>
      <c r="K85" s="97">
        <v>9</v>
      </c>
    </row>
    <row r="86" spans="2:11">
      <c r="B86" s="60">
        <v>5</v>
      </c>
      <c r="C86" s="172" t="s">
        <v>276</v>
      </c>
      <c r="D86" s="172"/>
      <c r="E86" s="62">
        <f t="shared" si="2"/>
        <v>660</v>
      </c>
      <c r="F86" s="100"/>
      <c r="G86" s="99"/>
      <c r="H86" s="99"/>
      <c r="I86" s="45"/>
      <c r="J86" s="45"/>
      <c r="K86" s="97">
        <v>30</v>
      </c>
    </row>
    <row r="87" spans="2:11">
      <c r="B87" s="60">
        <v>6</v>
      </c>
      <c r="C87" s="172" t="s">
        <v>277</v>
      </c>
      <c r="D87" s="172"/>
      <c r="E87" s="62">
        <f t="shared" si="2"/>
        <v>704</v>
      </c>
      <c r="F87" s="100"/>
      <c r="G87" s="99"/>
      <c r="H87" s="99"/>
      <c r="I87" s="45"/>
      <c r="J87" s="45"/>
      <c r="K87" s="97">
        <v>32</v>
      </c>
    </row>
    <row r="88" spans="2:11">
      <c r="B88" s="60">
        <v>7</v>
      </c>
      <c r="C88" s="172" t="s">
        <v>278</v>
      </c>
      <c r="D88" s="172"/>
      <c r="E88" s="62">
        <f t="shared" si="2"/>
        <v>440</v>
      </c>
      <c r="F88" s="100"/>
      <c r="G88" s="99"/>
      <c r="H88" s="99"/>
      <c r="I88" s="45"/>
      <c r="J88" s="45"/>
      <c r="K88" s="97">
        <v>20</v>
      </c>
    </row>
    <row r="89" spans="2:11">
      <c r="B89" s="60">
        <v>8</v>
      </c>
      <c r="C89" s="172" t="s">
        <v>279</v>
      </c>
      <c r="D89" s="172"/>
      <c r="E89" s="62">
        <f t="shared" si="2"/>
        <v>220</v>
      </c>
      <c r="F89" s="100"/>
      <c r="G89" s="99"/>
      <c r="H89" s="99"/>
      <c r="I89" s="45"/>
      <c r="J89" s="45"/>
      <c r="K89" s="97">
        <v>10</v>
      </c>
    </row>
    <row r="90" spans="2:11" ht="15.75" thickBot="1">
      <c r="B90" s="103">
        <v>9</v>
      </c>
      <c r="C90" s="186" t="s">
        <v>280</v>
      </c>
      <c r="D90" s="186"/>
      <c r="E90" s="104">
        <f t="shared" si="2"/>
        <v>297</v>
      </c>
      <c r="F90" s="100"/>
      <c r="G90" s="99"/>
      <c r="H90" s="99"/>
      <c r="I90" s="45"/>
      <c r="J90" s="45"/>
      <c r="K90" s="98">
        <v>13.5</v>
      </c>
    </row>
  </sheetData>
  <mergeCells count="52">
    <mergeCell ref="E7:E9"/>
    <mergeCell ref="E4:E6"/>
    <mergeCell ref="B2:B3"/>
    <mergeCell ref="C2:C3"/>
    <mergeCell ref="D2:D3"/>
    <mergeCell ref="D4:D5"/>
    <mergeCell ref="C7:C9"/>
    <mergeCell ref="C34:C36"/>
    <mergeCell ref="E34:E36"/>
    <mergeCell ref="E10:E12"/>
    <mergeCell ref="E13:E15"/>
    <mergeCell ref="C16:C18"/>
    <mergeCell ref="E16:E18"/>
    <mergeCell ref="C19:C21"/>
    <mergeCell ref="E19:E21"/>
    <mergeCell ref="E22:E24"/>
    <mergeCell ref="C25:C27"/>
    <mergeCell ref="E25:E27"/>
    <mergeCell ref="E28:E30"/>
    <mergeCell ref="E31:E33"/>
    <mergeCell ref="C65:C67"/>
    <mergeCell ref="E65:E67"/>
    <mergeCell ref="C37:C39"/>
    <mergeCell ref="E37:E39"/>
    <mergeCell ref="C49:C51"/>
    <mergeCell ref="E49:E51"/>
    <mergeCell ref="C52:C55"/>
    <mergeCell ref="E52:E55"/>
    <mergeCell ref="C89:D89"/>
    <mergeCell ref="C90:D90"/>
    <mergeCell ref="B79:E79"/>
    <mergeCell ref="B80:B81"/>
    <mergeCell ref="C80:D81"/>
    <mergeCell ref="C82:D82"/>
    <mergeCell ref="C83:D83"/>
    <mergeCell ref="C84:D84"/>
    <mergeCell ref="B1:H1"/>
    <mergeCell ref="C85:D85"/>
    <mergeCell ref="C86:D86"/>
    <mergeCell ref="C87:D87"/>
    <mergeCell ref="C88:D88"/>
    <mergeCell ref="H65:H67"/>
    <mergeCell ref="E68:E69"/>
    <mergeCell ref="E70:E72"/>
    <mergeCell ref="C73:C75"/>
    <mergeCell ref="C76:C78"/>
    <mergeCell ref="E76:E78"/>
    <mergeCell ref="H76:H78"/>
    <mergeCell ref="C56:C58"/>
    <mergeCell ref="E56:E58"/>
    <mergeCell ref="E59:E61"/>
    <mergeCell ref="E62:E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2"/>
  <sheetViews>
    <sheetView workbookViewId="0">
      <selection activeCell="B1" sqref="B1:F1"/>
    </sheetView>
  </sheetViews>
  <sheetFormatPr defaultRowHeight="15"/>
  <cols>
    <col min="2" max="2" width="18.42578125" customWidth="1"/>
    <col min="3" max="3" width="33.5703125" customWidth="1"/>
    <col min="7" max="7" width="0" hidden="1" customWidth="1"/>
  </cols>
  <sheetData>
    <row r="1" spans="2:7" ht="21.75" thickBot="1">
      <c r="B1" s="200" t="s">
        <v>479</v>
      </c>
      <c r="C1" s="201"/>
      <c r="D1" s="201"/>
      <c r="E1" s="201"/>
      <c r="F1" s="201"/>
    </row>
    <row r="2" spans="2:7" ht="15.75" thickTop="1">
      <c r="B2" s="215" t="s">
        <v>0</v>
      </c>
      <c r="C2" s="215" t="s">
        <v>118</v>
      </c>
      <c r="D2" s="46" t="s">
        <v>1</v>
      </c>
      <c r="E2" s="47" t="s">
        <v>2</v>
      </c>
      <c r="F2" s="46" t="s">
        <v>281</v>
      </c>
      <c r="G2" s="5" t="s">
        <v>120</v>
      </c>
    </row>
    <row r="3" spans="2:7" ht="24.75" thickBot="1">
      <c r="B3" s="215"/>
      <c r="C3" s="216"/>
      <c r="D3" s="46" t="s">
        <v>121</v>
      </c>
      <c r="E3" s="47" t="s">
        <v>123</v>
      </c>
      <c r="F3" s="46" t="s">
        <v>282</v>
      </c>
      <c r="G3" s="3" t="s">
        <v>283</v>
      </c>
    </row>
    <row r="4" spans="2:7" ht="21.75" customHeight="1">
      <c r="B4" s="18" t="s">
        <v>284</v>
      </c>
      <c r="C4" s="18" t="s">
        <v>285</v>
      </c>
      <c r="D4" s="214" t="s">
        <v>286</v>
      </c>
      <c r="E4" s="18" t="s">
        <v>287</v>
      </c>
      <c r="F4" s="150">
        <f>G4*22</f>
        <v>924</v>
      </c>
      <c r="G4" s="6">
        <v>42</v>
      </c>
    </row>
    <row r="5" spans="2:7" ht="27" customHeight="1">
      <c r="B5" s="19" t="s">
        <v>288</v>
      </c>
      <c r="C5" s="20" t="s">
        <v>289</v>
      </c>
      <c r="D5" s="213"/>
      <c r="E5" s="20"/>
      <c r="F5" s="151"/>
      <c r="G5" s="7"/>
    </row>
    <row r="6" spans="2:7" ht="25.5">
      <c r="B6" s="4" t="s">
        <v>290</v>
      </c>
      <c r="C6" s="4" t="s">
        <v>285</v>
      </c>
      <c r="D6" s="209" t="s">
        <v>238</v>
      </c>
      <c r="E6" s="21" t="s">
        <v>287</v>
      </c>
      <c r="F6" s="152">
        <f t="shared" ref="F6:F29" si="0">G6*22</f>
        <v>2200</v>
      </c>
      <c r="G6" s="8">
        <v>100</v>
      </c>
    </row>
    <row r="7" spans="2:7" ht="25.5">
      <c r="B7" s="19" t="s">
        <v>291</v>
      </c>
      <c r="C7" s="20" t="s">
        <v>292</v>
      </c>
      <c r="D7" s="213"/>
      <c r="E7" s="20"/>
      <c r="F7" s="151"/>
      <c r="G7" s="7"/>
    </row>
    <row r="8" spans="2:7" ht="25.5">
      <c r="B8" s="211" t="s">
        <v>293</v>
      </c>
      <c r="C8" s="18" t="s">
        <v>285</v>
      </c>
      <c r="D8" s="22"/>
      <c r="E8" s="18" t="s">
        <v>141</v>
      </c>
      <c r="F8" s="152">
        <f t="shared" si="0"/>
        <v>352</v>
      </c>
      <c r="G8" s="9">
        <v>16</v>
      </c>
    </row>
    <row r="9" spans="2:7" ht="25.5">
      <c r="B9" s="212"/>
      <c r="C9" s="4" t="s">
        <v>294</v>
      </c>
      <c r="D9" s="23" t="s">
        <v>286</v>
      </c>
      <c r="E9" s="4" t="s">
        <v>295</v>
      </c>
      <c r="F9" s="150">
        <f t="shared" si="0"/>
        <v>924</v>
      </c>
      <c r="G9" s="10">
        <v>42</v>
      </c>
    </row>
    <row r="10" spans="2:7">
      <c r="B10" s="213"/>
      <c r="C10" s="20" t="s">
        <v>296</v>
      </c>
      <c r="D10" s="20"/>
      <c r="E10" s="20" t="s">
        <v>287</v>
      </c>
      <c r="F10" s="151">
        <f>1365</f>
        <v>1365</v>
      </c>
      <c r="G10" s="11">
        <v>60</v>
      </c>
    </row>
    <row r="11" spans="2:7" ht="25.5">
      <c r="B11" s="4" t="s">
        <v>297</v>
      </c>
      <c r="C11" s="4" t="s">
        <v>298</v>
      </c>
      <c r="D11" s="209" t="s">
        <v>299</v>
      </c>
      <c r="E11" s="21" t="s">
        <v>300</v>
      </c>
      <c r="F11" s="152">
        <f t="shared" si="0"/>
        <v>1540</v>
      </c>
      <c r="G11" s="8">
        <v>70</v>
      </c>
    </row>
    <row r="12" spans="2:7" ht="25.5">
      <c r="B12" s="20" t="s">
        <v>301</v>
      </c>
      <c r="C12" s="20" t="s">
        <v>289</v>
      </c>
      <c r="D12" s="210"/>
      <c r="E12" s="20"/>
      <c r="F12" s="151"/>
      <c r="G12" s="7"/>
    </row>
    <row r="13" spans="2:7" ht="25.5">
      <c r="B13" s="211" t="s">
        <v>302</v>
      </c>
      <c r="C13" s="18" t="s">
        <v>303</v>
      </c>
      <c r="D13" s="209" t="s">
        <v>286</v>
      </c>
      <c r="E13" s="18" t="s">
        <v>141</v>
      </c>
      <c r="F13" s="152">
        <f t="shared" si="0"/>
        <v>770</v>
      </c>
      <c r="G13" s="9">
        <v>35</v>
      </c>
    </row>
    <row r="14" spans="2:7" ht="25.5">
      <c r="B14" s="213"/>
      <c r="C14" s="4" t="s">
        <v>304</v>
      </c>
      <c r="D14" s="213"/>
      <c r="E14" s="20" t="s">
        <v>305</v>
      </c>
      <c r="F14" s="151">
        <f>2310</f>
        <v>2310</v>
      </c>
      <c r="G14" s="10">
        <v>110</v>
      </c>
    </row>
    <row r="15" spans="2:7" ht="25.5">
      <c r="B15" s="21" t="s">
        <v>306</v>
      </c>
      <c r="C15" s="21" t="s">
        <v>307</v>
      </c>
      <c r="D15" s="209" t="s">
        <v>286</v>
      </c>
      <c r="E15" s="18" t="s">
        <v>141</v>
      </c>
      <c r="F15" s="152">
        <f t="shared" si="0"/>
        <v>616</v>
      </c>
      <c r="G15" s="12">
        <v>28</v>
      </c>
    </row>
    <row r="16" spans="2:7" ht="25.5">
      <c r="B16" s="4" t="s">
        <v>308</v>
      </c>
      <c r="C16" s="4" t="s">
        <v>309</v>
      </c>
      <c r="D16" s="213"/>
      <c r="E16" s="20" t="s">
        <v>287</v>
      </c>
      <c r="F16" s="151">
        <f>1995</f>
        <v>1995</v>
      </c>
      <c r="G16" s="10">
        <v>90</v>
      </c>
    </row>
    <row r="17" spans="2:7" ht="33.75" customHeight="1">
      <c r="B17" s="21" t="s">
        <v>306</v>
      </c>
      <c r="C17" s="21" t="s">
        <v>307</v>
      </c>
      <c r="D17" s="209" t="s">
        <v>286</v>
      </c>
      <c r="E17" s="18" t="s">
        <v>287</v>
      </c>
      <c r="F17" s="152">
        <f>1995</f>
        <v>1995</v>
      </c>
      <c r="G17" s="12">
        <v>90</v>
      </c>
    </row>
    <row r="18" spans="2:7" ht="25.5">
      <c r="B18" s="4" t="s">
        <v>310</v>
      </c>
      <c r="C18" s="4" t="s">
        <v>309</v>
      </c>
      <c r="D18" s="213"/>
      <c r="E18" s="4"/>
      <c r="F18" s="151"/>
      <c r="G18" s="10"/>
    </row>
    <row r="19" spans="2:7" ht="25.5">
      <c r="B19" s="21" t="s">
        <v>306</v>
      </c>
      <c r="C19" s="21" t="s">
        <v>311</v>
      </c>
      <c r="D19" s="209" t="s">
        <v>312</v>
      </c>
      <c r="E19" s="21" t="s">
        <v>287</v>
      </c>
      <c r="F19" s="152">
        <f t="shared" si="0"/>
        <v>1760</v>
      </c>
      <c r="G19" s="12">
        <v>80</v>
      </c>
    </row>
    <row r="20" spans="2:7" ht="33" customHeight="1">
      <c r="B20" s="4" t="s">
        <v>313</v>
      </c>
      <c r="C20" s="4" t="s">
        <v>309</v>
      </c>
      <c r="D20" s="213"/>
      <c r="E20" s="4"/>
      <c r="F20" s="151"/>
      <c r="G20" s="10"/>
    </row>
    <row r="21" spans="2:7" ht="25.5">
      <c r="B21" s="211" t="s">
        <v>314</v>
      </c>
      <c r="C21" s="21" t="s">
        <v>315</v>
      </c>
      <c r="D21" s="209" t="s">
        <v>316</v>
      </c>
      <c r="E21" s="21" t="s">
        <v>145</v>
      </c>
      <c r="F21" s="152">
        <f t="shared" si="0"/>
        <v>2200</v>
      </c>
      <c r="G21" s="12">
        <v>100</v>
      </c>
    </row>
    <row r="22" spans="2:7" ht="25.5">
      <c r="B22" s="213"/>
      <c r="C22" s="4" t="s">
        <v>317</v>
      </c>
      <c r="D22" s="213"/>
      <c r="E22" s="4"/>
      <c r="F22" s="151"/>
      <c r="G22" s="10"/>
    </row>
    <row r="23" spans="2:7" ht="25.5">
      <c r="B23" s="21" t="s">
        <v>318</v>
      </c>
      <c r="C23" s="21" t="s">
        <v>319</v>
      </c>
      <c r="D23" s="209" t="s">
        <v>320</v>
      </c>
      <c r="E23" s="21" t="s">
        <v>141</v>
      </c>
      <c r="F23" s="152">
        <f t="shared" si="0"/>
        <v>924</v>
      </c>
      <c r="G23" s="12">
        <v>42</v>
      </c>
    </row>
    <row r="24" spans="2:7" ht="25.5">
      <c r="B24" s="4" t="s">
        <v>321</v>
      </c>
      <c r="C24" s="4" t="s">
        <v>322</v>
      </c>
      <c r="D24" s="213"/>
      <c r="E24" s="4"/>
      <c r="F24" s="151"/>
      <c r="G24" s="10"/>
    </row>
    <row r="25" spans="2:7" ht="25.5">
      <c r="B25" s="21" t="s">
        <v>323</v>
      </c>
      <c r="C25" s="21" t="s">
        <v>324</v>
      </c>
      <c r="D25" s="209" t="s">
        <v>325</v>
      </c>
      <c r="E25" s="21" t="s">
        <v>141</v>
      </c>
      <c r="F25" s="152">
        <f t="shared" si="0"/>
        <v>1188</v>
      </c>
      <c r="G25" s="13">
        <v>54</v>
      </c>
    </row>
    <row r="26" spans="2:7" ht="25.5">
      <c r="B26" s="4" t="s">
        <v>326</v>
      </c>
      <c r="C26" s="4" t="s">
        <v>327</v>
      </c>
      <c r="D26" s="213"/>
      <c r="E26" s="4"/>
      <c r="F26" s="151"/>
      <c r="G26" s="10"/>
    </row>
    <row r="27" spans="2:7" ht="25.5">
      <c r="B27" s="21" t="s">
        <v>328</v>
      </c>
      <c r="C27" s="21" t="s">
        <v>329</v>
      </c>
      <c r="D27" s="209" t="s">
        <v>330</v>
      </c>
      <c r="E27" s="21" t="s">
        <v>300</v>
      </c>
      <c r="F27" s="152">
        <f t="shared" si="0"/>
        <v>1540</v>
      </c>
      <c r="G27" s="14">
        <v>70</v>
      </c>
    </row>
    <row r="28" spans="2:7" ht="25.5">
      <c r="B28" s="4" t="s">
        <v>331</v>
      </c>
      <c r="C28" s="4" t="s">
        <v>332</v>
      </c>
      <c r="D28" s="213"/>
      <c r="E28" s="4"/>
      <c r="F28" s="151"/>
      <c r="G28" s="15"/>
    </row>
    <row r="29" spans="2:7" ht="25.5">
      <c r="B29" s="24" t="s">
        <v>333</v>
      </c>
      <c r="C29" s="21" t="s">
        <v>334</v>
      </c>
      <c r="D29" s="25" t="s">
        <v>335</v>
      </c>
      <c r="E29" s="21" t="s">
        <v>300</v>
      </c>
      <c r="F29" s="152">
        <f t="shared" si="0"/>
        <v>1210</v>
      </c>
      <c r="G29" s="14">
        <v>55</v>
      </c>
    </row>
    <row r="30" spans="2:7" ht="25.5">
      <c r="B30" s="21" t="s">
        <v>336</v>
      </c>
      <c r="C30" s="21" t="s">
        <v>319</v>
      </c>
      <c r="D30" s="209" t="s">
        <v>337</v>
      </c>
      <c r="E30" s="21" t="s">
        <v>338</v>
      </c>
      <c r="F30" s="152">
        <f>G30*22</f>
        <v>264</v>
      </c>
      <c r="G30" s="8">
        <v>12</v>
      </c>
    </row>
    <row r="31" spans="2:7" ht="30.75" customHeight="1">
      <c r="B31" s="4" t="s">
        <v>297</v>
      </c>
      <c r="C31" s="4" t="s">
        <v>339</v>
      </c>
      <c r="D31" s="210"/>
      <c r="E31" s="4"/>
      <c r="F31" s="151"/>
      <c r="G31" s="15"/>
    </row>
    <row r="32" spans="2:7" ht="25.5">
      <c r="B32" s="21" t="s">
        <v>336</v>
      </c>
      <c r="C32" s="21" t="s">
        <v>340</v>
      </c>
      <c r="D32" s="209" t="s">
        <v>337</v>
      </c>
      <c r="E32" s="21" t="s">
        <v>338</v>
      </c>
      <c r="F32" s="152">
        <f>G32*22</f>
        <v>528</v>
      </c>
      <c r="G32" s="8">
        <v>24</v>
      </c>
    </row>
    <row r="33" spans="2:7" ht="25.5">
      <c r="B33" s="4" t="s">
        <v>341</v>
      </c>
      <c r="C33" s="4" t="s">
        <v>339</v>
      </c>
      <c r="D33" s="210"/>
      <c r="E33" s="4"/>
      <c r="F33" s="151"/>
      <c r="G33" s="15"/>
    </row>
    <row r="34" spans="2:7" ht="25.5">
      <c r="B34" s="26" t="s">
        <v>342</v>
      </c>
      <c r="C34" s="21" t="s">
        <v>319</v>
      </c>
      <c r="D34" s="209" t="s">
        <v>337</v>
      </c>
      <c r="E34" s="21" t="s">
        <v>338</v>
      </c>
      <c r="F34" s="152">
        <f>G34*22</f>
        <v>440</v>
      </c>
      <c r="G34" s="8">
        <v>20</v>
      </c>
    </row>
    <row r="35" spans="2:7" ht="25.5">
      <c r="B35" s="4" t="s">
        <v>343</v>
      </c>
      <c r="C35" s="4" t="s">
        <v>344</v>
      </c>
      <c r="D35" s="210"/>
      <c r="E35" s="4"/>
      <c r="F35" s="151"/>
      <c r="G35" s="15"/>
    </row>
    <row r="36" spans="2:7" ht="25.5">
      <c r="B36" s="21" t="s">
        <v>345</v>
      </c>
      <c r="C36" s="21" t="s">
        <v>346</v>
      </c>
      <c r="D36" s="209" t="s">
        <v>337</v>
      </c>
      <c r="E36" s="21" t="s">
        <v>338</v>
      </c>
      <c r="F36" s="152">
        <f>G36*22</f>
        <v>286</v>
      </c>
      <c r="G36" s="8">
        <v>13</v>
      </c>
    </row>
    <row r="37" spans="2:7" ht="25.5">
      <c r="B37" s="4" t="s">
        <v>347</v>
      </c>
      <c r="C37" s="4" t="s">
        <v>348</v>
      </c>
      <c r="D37" s="210"/>
      <c r="E37" s="4"/>
      <c r="F37" s="151"/>
      <c r="G37" s="15"/>
    </row>
    <row r="38" spans="2:7" ht="25.5">
      <c r="B38" s="211" t="s">
        <v>349</v>
      </c>
      <c r="C38" s="21" t="s">
        <v>350</v>
      </c>
      <c r="D38" s="209" t="s">
        <v>325</v>
      </c>
      <c r="E38" s="21" t="s">
        <v>127</v>
      </c>
      <c r="F38" s="152">
        <f>G38*22</f>
        <v>924</v>
      </c>
      <c r="G38" s="8">
        <v>42</v>
      </c>
    </row>
    <row r="39" spans="2:7" ht="25.5">
      <c r="B39" s="213"/>
      <c r="C39" s="4" t="s">
        <v>351</v>
      </c>
      <c r="D39" s="210"/>
      <c r="E39" s="4"/>
      <c r="F39" s="151"/>
      <c r="G39" s="15"/>
    </row>
    <row r="40" spans="2:7" ht="25.5">
      <c r="B40" s="21" t="s">
        <v>352</v>
      </c>
      <c r="C40" s="21" t="s">
        <v>350</v>
      </c>
      <c r="D40" s="209" t="s">
        <v>129</v>
      </c>
      <c r="E40" s="21" t="s">
        <v>127</v>
      </c>
      <c r="F40" s="152">
        <f>G40*22</f>
        <v>726</v>
      </c>
      <c r="G40" s="8">
        <v>33</v>
      </c>
    </row>
    <row r="41" spans="2:7" ht="25.5">
      <c r="B41" s="4" t="s">
        <v>353</v>
      </c>
      <c r="C41" s="4" t="s">
        <v>354</v>
      </c>
      <c r="D41" s="210"/>
      <c r="E41" s="4"/>
      <c r="F41" s="151"/>
      <c r="G41" s="15"/>
    </row>
    <row r="42" spans="2:7" ht="25.5">
      <c r="B42" s="21" t="s">
        <v>355</v>
      </c>
      <c r="C42" s="21" t="s">
        <v>356</v>
      </c>
      <c r="D42" s="209" t="s">
        <v>129</v>
      </c>
      <c r="E42" s="21" t="s">
        <v>130</v>
      </c>
      <c r="F42" s="152">
        <f>756</f>
        <v>756</v>
      </c>
      <c r="G42" s="8">
        <v>33</v>
      </c>
    </row>
    <row r="43" spans="2:7" ht="25.5">
      <c r="B43" s="20" t="s">
        <v>357</v>
      </c>
      <c r="C43" s="20" t="s">
        <v>358</v>
      </c>
      <c r="D43" s="210"/>
      <c r="E43" s="20"/>
      <c r="F43" s="151"/>
      <c r="G43" s="16"/>
    </row>
    <row r="44" spans="2:7" ht="25.5">
      <c r="B44" s="211" t="s">
        <v>359</v>
      </c>
      <c r="C44" s="21" t="s">
        <v>360</v>
      </c>
      <c r="D44" s="27"/>
      <c r="E44" s="18" t="s">
        <v>202</v>
      </c>
      <c r="F44" s="153">
        <f>G44*22</f>
        <v>374</v>
      </c>
      <c r="G44" s="12">
        <v>17</v>
      </c>
    </row>
    <row r="45" spans="2:7" ht="25.5">
      <c r="B45" s="212"/>
      <c r="C45" s="4" t="s">
        <v>361</v>
      </c>
      <c r="D45" s="23" t="s">
        <v>325</v>
      </c>
      <c r="E45" s="4" t="s">
        <v>127</v>
      </c>
      <c r="F45" s="153">
        <f>G45*22</f>
        <v>440</v>
      </c>
      <c r="G45" s="10">
        <v>20</v>
      </c>
    </row>
    <row r="46" spans="2:7">
      <c r="B46" s="213"/>
      <c r="C46" s="20" t="s">
        <v>362</v>
      </c>
      <c r="D46" s="28"/>
      <c r="E46" s="20" t="s">
        <v>130</v>
      </c>
      <c r="F46" s="153">
        <f>G46*22</f>
        <v>1320</v>
      </c>
      <c r="G46" s="11">
        <v>60</v>
      </c>
    </row>
    <row r="47" spans="2:7" ht="25.5">
      <c r="B47" s="17" t="s">
        <v>363</v>
      </c>
      <c r="C47" s="29" t="s">
        <v>364</v>
      </c>
      <c r="D47" s="30" t="s">
        <v>325</v>
      </c>
      <c r="E47" s="18" t="s">
        <v>338</v>
      </c>
      <c r="F47" s="153">
        <f>G47*22</f>
        <v>660</v>
      </c>
      <c r="G47" s="12">
        <v>30</v>
      </c>
    </row>
    <row r="48" spans="2:7" ht="25.5">
      <c r="B48" s="212" t="s">
        <v>365</v>
      </c>
      <c r="C48" s="18" t="s">
        <v>366</v>
      </c>
      <c r="D48" s="214" t="s">
        <v>367</v>
      </c>
      <c r="E48" s="21">
        <v>0.75</v>
      </c>
      <c r="F48" s="154">
        <f>G48*22</f>
        <v>242</v>
      </c>
      <c r="G48" s="12">
        <v>11</v>
      </c>
    </row>
    <row r="49" spans="2:7" ht="25.5">
      <c r="B49" s="213"/>
      <c r="C49" s="20" t="s">
        <v>368</v>
      </c>
      <c r="D49" s="210"/>
      <c r="E49" s="20" t="s">
        <v>369</v>
      </c>
      <c r="F49" s="154">
        <f t="shared" ref="F49:F53" si="1">G49*22</f>
        <v>1936</v>
      </c>
      <c r="G49" s="11">
        <v>88</v>
      </c>
    </row>
    <row r="50" spans="2:7" ht="34.5" customHeight="1">
      <c r="B50" s="32" t="s">
        <v>370</v>
      </c>
      <c r="C50" s="21" t="s">
        <v>371</v>
      </c>
      <c r="D50" s="25"/>
      <c r="E50" s="21" t="s">
        <v>372</v>
      </c>
      <c r="F50" s="154">
        <f t="shared" si="1"/>
        <v>176</v>
      </c>
      <c r="G50" s="12">
        <v>8</v>
      </c>
    </row>
    <row r="51" spans="2:7" ht="25.5">
      <c r="B51" s="26"/>
      <c r="C51" s="21" t="s">
        <v>373</v>
      </c>
      <c r="D51" s="21"/>
      <c r="E51" s="21" t="s">
        <v>374</v>
      </c>
      <c r="F51" s="154">
        <f t="shared" si="1"/>
        <v>88</v>
      </c>
      <c r="G51" s="12">
        <v>4</v>
      </c>
    </row>
    <row r="52" spans="2:7" ht="25.5">
      <c r="B52" s="4" t="s">
        <v>375</v>
      </c>
      <c r="C52" s="4" t="s">
        <v>376</v>
      </c>
      <c r="D52" s="23"/>
      <c r="E52" s="4" t="s">
        <v>377</v>
      </c>
      <c r="F52" s="154">
        <f t="shared" si="1"/>
        <v>264</v>
      </c>
      <c r="G52" s="10">
        <v>12</v>
      </c>
    </row>
    <row r="53" spans="2:7">
      <c r="B53" s="19"/>
      <c r="C53" s="20" t="s">
        <v>378</v>
      </c>
      <c r="D53" s="20"/>
      <c r="E53" s="20" t="s">
        <v>127</v>
      </c>
      <c r="F53" s="154">
        <f t="shared" si="1"/>
        <v>792</v>
      </c>
      <c r="G53" s="11">
        <v>36</v>
      </c>
    </row>
    <row r="54" spans="2:7" ht="15.75" thickBot="1">
      <c r="B54" s="39"/>
      <c r="C54" s="39"/>
      <c r="D54" s="39"/>
      <c r="E54" s="39"/>
      <c r="F54" s="40"/>
      <c r="G54" s="34"/>
    </row>
    <row r="55" spans="2:7" ht="20.25" thickTop="1" thickBot="1">
      <c r="B55" s="202" t="s">
        <v>379</v>
      </c>
      <c r="C55" s="203"/>
      <c r="D55" s="204"/>
      <c r="E55" s="44"/>
      <c r="F55" s="45"/>
      <c r="G55" s="35"/>
    </row>
    <row r="56" spans="2:7" ht="16.5" thickTop="1" thickBot="1">
      <c r="B56" s="205" t="s">
        <v>271</v>
      </c>
      <c r="C56" s="206"/>
      <c r="D56" s="17" t="s">
        <v>120</v>
      </c>
      <c r="E56" s="41"/>
      <c r="F56" s="41"/>
      <c r="G56" s="36"/>
    </row>
    <row r="57" spans="2:7" ht="15.75" thickTop="1">
      <c r="B57" s="207"/>
      <c r="C57" s="208"/>
      <c r="D57" s="29" t="s">
        <v>124</v>
      </c>
      <c r="E57" s="42"/>
      <c r="F57" s="42"/>
      <c r="G57" s="37"/>
    </row>
    <row r="58" spans="2:7" ht="27" customHeight="1">
      <c r="B58" s="199" t="s">
        <v>380</v>
      </c>
      <c r="C58" s="199"/>
      <c r="D58" s="31">
        <f>G58*22</f>
        <v>132</v>
      </c>
      <c r="E58" s="43"/>
      <c r="F58" s="42"/>
      <c r="G58" s="38">
        <v>6</v>
      </c>
    </row>
    <row r="59" spans="2:7" ht="27.75" customHeight="1">
      <c r="B59" s="199" t="s">
        <v>381</v>
      </c>
      <c r="C59" s="199"/>
      <c r="D59" s="31">
        <f t="shared" ref="D59:D62" si="2">G59*22</f>
        <v>484</v>
      </c>
      <c r="E59" s="43"/>
      <c r="F59" s="42"/>
      <c r="G59" s="38">
        <v>22</v>
      </c>
    </row>
    <row r="60" spans="2:7">
      <c r="B60" s="199" t="s">
        <v>382</v>
      </c>
      <c r="C60" s="199"/>
      <c r="D60" s="31">
        <f t="shared" si="2"/>
        <v>198</v>
      </c>
      <c r="E60" s="43"/>
      <c r="F60" s="42"/>
      <c r="G60" s="38">
        <v>9</v>
      </c>
    </row>
    <row r="61" spans="2:7" ht="26.25" customHeight="1">
      <c r="B61" s="199" t="s">
        <v>383</v>
      </c>
      <c r="C61" s="199"/>
      <c r="D61" s="31">
        <v>660</v>
      </c>
      <c r="E61" s="43"/>
      <c r="F61" s="42"/>
      <c r="G61" s="38"/>
    </row>
    <row r="62" spans="2:7">
      <c r="B62" s="199" t="s">
        <v>384</v>
      </c>
      <c r="C62" s="199"/>
      <c r="D62" s="31">
        <f t="shared" si="2"/>
        <v>198</v>
      </c>
      <c r="E62" s="43"/>
      <c r="F62" s="42"/>
      <c r="G62" s="38">
        <v>9</v>
      </c>
    </row>
  </sheetData>
  <mergeCells count="35">
    <mergeCell ref="B2:B3"/>
    <mergeCell ref="C2:C3"/>
    <mergeCell ref="D4:D5"/>
    <mergeCell ref="D15:D16"/>
    <mergeCell ref="D17:D18"/>
    <mergeCell ref="D19:D20"/>
    <mergeCell ref="D6:D7"/>
    <mergeCell ref="B8:B10"/>
    <mergeCell ref="D11:D12"/>
    <mergeCell ref="B13:B14"/>
    <mergeCell ref="D13:D14"/>
    <mergeCell ref="D38:D39"/>
    <mergeCell ref="D27:D28"/>
    <mergeCell ref="D30:D31"/>
    <mergeCell ref="D32:D33"/>
    <mergeCell ref="B21:B22"/>
    <mergeCell ref="D21:D22"/>
    <mergeCell ref="D23:D24"/>
    <mergeCell ref="D25:D26"/>
    <mergeCell ref="B60:C60"/>
    <mergeCell ref="B62:C62"/>
    <mergeCell ref="B61:C61"/>
    <mergeCell ref="B1:F1"/>
    <mergeCell ref="B55:D55"/>
    <mergeCell ref="B56:C57"/>
    <mergeCell ref="B58:C58"/>
    <mergeCell ref="B59:C59"/>
    <mergeCell ref="D40:D41"/>
    <mergeCell ref="D42:D43"/>
    <mergeCell ref="B44:B46"/>
    <mergeCell ref="B48:B49"/>
    <mergeCell ref="D48:D49"/>
    <mergeCell ref="D34:D35"/>
    <mergeCell ref="D36:D37"/>
    <mergeCell ref="B38:B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>
      <selection activeCell="G4" sqref="G4"/>
    </sheetView>
  </sheetViews>
  <sheetFormatPr defaultRowHeight="15"/>
  <cols>
    <col min="2" max="2" width="19.7109375" customWidth="1"/>
    <col min="3" max="3" width="61.140625" customWidth="1"/>
  </cols>
  <sheetData>
    <row r="1" spans="1:5" ht="16.5">
      <c r="B1" s="229" t="s">
        <v>478</v>
      </c>
      <c r="C1" s="219"/>
      <c r="D1" s="219"/>
      <c r="E1" s="105"/>
    </row>
    <row r="2" spans="1:5">
      <c r="B2" s="108" t="s">
        <v>393</v>
      </c>
      <c r="C2" s="109" t="s">
        <v>409</v>
      </c>
      <c r="D2" s="109" t="s">
        <v>281</v>
      </c>
      <c r="E2" s="105"/>
    </row>
    <row r="3" spans="1:5" ht="45">
      <c r="B3" s="217" t="s">
        <v>426</v>
      </c>
      <c r="C3" s="106" t="s">
        <v>394</v>
      </c>
      <c r="D3" s="218">
        <v>480</v>
      </c>
      <c r="E3" s="105"/>
    </row>
    <row r="4" spans="1:5" ht="45">
      <c r="B4" s="217" t="s">
        <v>427</v>
      </c>
      <c r="C4" s="106" t="s">
        <v>394</v>
      </c>
      <c r="D4" s="218">
        <v>600</v>
      </c>
      <c r="E4" s="105"/>
    </row>
    <row r="5" spans="1:5" ht="38.25" customHeight="1">
      <c r="A5" s="156"/>
      <c r="B5" s="220" t="s">
        <v>429</v>
      </c>
      <c r="C5" s="221" t="s">
        <v>430</v>
      </c>
      <c r="D5" s="222">
        <v>700</v>
      </c>
      <c r="E5" s="105"/>
    </row>
    <row r="6" spans="1:5" ht="36.75" customHeight="1">
      <c r="A6" s="156"/>
      <c r="B6" s="220"/>
      <c r="C6" s="221"/>
      <c r="D6" s="222"/>
      <c r="E6" s="105"/>
    </row>
    <row r="7" spans="1:5" ht="45">
      <c r="B7" s="217" t="s">
        <v>428</v>
      </c>
      <c r="C7" s="106" t="s">
        <v>395</v>
      </c>
      <c r="D7" s="218">
        <v>450</v>
      </c>
      <c r="E7" s="105"/>
    </row>
    <row r="8" spans="1:5" ht="45">
      <c r="B8" s="217" t="s">
        <v>422</v>
      </c>
      <c r="C8" s="106" t="s">
        <v>395</v>
      </c>
      <c r="D8" s="218">
        <v>450</v>
      </c>
      <c r="E8" s="105"/>
    </row>
    <row r="9" spans="1:5" ht="45">
      <c r="B9" s="217" t="s">
        <v>423</v>
      </c>
      <c r="C9" s="106" t="s">
        <v>395</v>
      </c>
      <c r="D9" s="218">
        <v>432</v>
      </c>
      <c r="E9" s="105"/>
    </row>
    <row r="10" spans="1:5" ht="45">
      <c r="B10" s="217" t="s">
        <v>424</v>
      </c>
      <c r="C10" s="106" t="s">
        <v>395</v>
      </c>
      <c r="D10" s="218">
        <v>432</v>
      </c>
      <c r="E10" s="105"/>
    </row>
    <row r="11" spans="1:5" ht="47.25">
      <c r="B11" s="217" t="s">
        <v>425</v>
      </c>
      <c r="C11" s="106" t="s">
        <v>396</v>
      </c>
      <c r="D11" s="218">
        <v>200</v>
      </c>
      <c r="E11" s="105"/>
    </row>
    <row r="12" spans="1:5" ht="47.25">
      <c r="B12" s="217" t="s">
        <v>421</v>
      </c>
      <c r="C12" s="106" t="s">
        <v>396</v>
      </c>
      <c r="D12" s="218">
        <v>280</v>
      </c>
      <c r="E12" s="105"/>
    </row>
    <row r="13" spans="1:5" ht="31.5">
      <c r="B13" s="217" t="s">
        <v>420</v>
      </c>
      <c r="C13" s="106" t="s">
        <v>397</v>
      </c>
      <c r="D13" s="218">
        <v>320</v>
      </c>
      <c r="E13" s="105"/>
    </row>
    <row r="14" spans="1:5" ht="31.5">
      <c r="B14" s="217" t="s">
        <v>419</v>
      </c>
      <c r="C14" s="106" t="s">
        <v>397</v>
      </c>
      <c r="D14" s="218">
        <v>320</v>
      </c>
      <c r="E14" s="105"/>
    </row>
    <row r="15" spans="1:5" ht="45">
      <c r="B15" s="217" t="s">
        <v>418</v>
      </c>
      <c r="C15" s="106" t="s">
        <v>398</v>
      </c>
      <c r="D15" s="218">
        <v>150</v>
      </c>
      <c r="E15" s="105"/>
    </row>
    <row r="16" spans="1:5" ht="31.5">
      <c r="B16" s="217" t="s">
        <v>417</v>
      </c>
      <c r="C16" s="107" t="s">
        <v>399</v>
      </c>
      <c r="D16" s="218">
        <v>162</v>
      </c>
      <c r="E16" s="105"/>
    </row>
    <row r="17" spans="2:5" ht="31.5">
      <c r="B17" s="217" t="s">
        <v>416</v>
      </c>
      <c r="C17" s="107" t="s">
        <v>399</v>
      </c>
      <c r="D17" s="218">
        <v>200</v>
      </c>
      <c r="E17" s="105"/>
    </row>
    <row r="18" spans="2:5" ht="15.75">
      <c r="B18" s="217" t="s">
        <v>415</v>
      </c>
      <c r="C18" s="107" t="s">
        <v>400</v>
      </c>
      <c r="D18" s="218">
        <v>490</v>
      </c>
      <c r="E18" s="105"/>
    </row>
    <row r="19" spans="2:5" ht="60">
      <c r="B19" s="217" t="s">
        <v>401</v>
      </c>
      <c r="C19" s="106" t="s">
        <v>402</v>
      </c>
      <c r="D19" s="218">
        <v>200</v>
      </c>
      <c r="E19" s="105"/>
    </row>
    <row r="20" spans="2:5" ht="60">
      <c r="B20" s="217" t="s">
        <v>403</v>
      </c>
      <c r="C20" s="106" t="s">
        <v>402</v>
      </c>
      <c r="D20" s="218">
        <v>300</v>
      </c>
      <c r="E20" s="105"/>
    </row>
    <row r="21" spans="2:5" ht="60">
      <c r="B21" s="217" t="s">
        <v>404</v>
      </c>
      <c r="C21" s="106" t="s">
        <v>405</v>
      </c>
      <c r="D21" s="218">
        <v>200</v>
      </c>
      <c r="E21" s="105"/>
    </row>
    <row r="22" spans="2:5" ht="60">
      <c r="B22" s="217" t="s">
        <v>414</v>
      </c>
      <c r="C22" s="106" t="s">
        <v>406</v>
      </c>
      <c r="D22" s="218">
        <v>306</v>
      </c>
      <c r="E22" s="105"/>
    </row>
    <row r="23" spans="2:5" ht="60">
      <c r="B23" s="217" t="s">
        <v>413</v>
      </c>
      <c r="C23" s="106" t="s">
        <v>407</v>
      </c>
      <c r="D23" s="218">
        <v>220</v>
      </c>
      <c r="E23" s="105"/>
    </row>
    <row r="24" spans="2:5" ht="60">
      <c r="B24" s="217" t="s">
        <v>412</v>
      </c>
      <c r="C24" s="106" t="s">
        <v>407</v>
      </c>
      <c r="D24" s="218">
        <v>306</v>
      </c>
      <c r="E24" s="105"/>
    </row>
    <row r="25" spans="2:5" ht="15.75">
      <c r="B25" s="217" t="s">
        <v>411</v>
      </c>
      <c r="C25" s="106" t="s">
        <v>408</v>
      </c>
      <c r="D25" s="218">
        <v>700</v>
      </c>
      <c r="E25" s="105"/>
    </row>
    <row r="26" spans="2:5" ht="25.5" customHeight="1">
      <c r="B26" s="220" t="s">
        <v>410</v>
      </c>
      <c r="C26" s="221" t="s">
        <v>431</v>
      </c>
      <c r="D26" s="222">
        <v>700</v>
      </c>
      <c r="E26" s="105"/>
    </row>
    <row r="27" spans="2:5" ht="25.5" customHeight="1">
      <c r="B27" s="220"/>
      <c r="C27" s="221"/>
      <c r="D27" s="222"/>
      <c r="E27" s="105"/>
    </row>
    <row r="28" spans="2:5" ht="25.5" customHeight="1">
      <c r="B28" s="220"/>
      <c r="C28" s="221"/>
      <c r="D28" s="222"/>
      <c r="E28" s="105"/>
    </row>
    <row r="29" spans="2:5" ht="31.5">
      <c r="B29" s="223" t="s">
        <v>461</v>
      </c>
      <c r="C29" s="224" t="s">
        <v>462</v>
      </c>
      <c r="D29" s="225">
        <v>300</v>
      </c>
      <c r="E29" s="105"/>
    </row>
    <row r="30" spans="2:5" ht="49.5">
      <c r="B30" s="223" t="s">
        <v>463</v>
      </c>
      <c r="C30" s="226" t="s">
        <v>464</v>
      </c>
      <c r="D30" s="225">
        <v>180</v>
      </c>
      <c r="E30" s="105"/>
    </row>
    <row r="31" spans="2:5" ht="75">
      <c r="B31" s="227" t="s">
        <v>465</v>
      </c>
      <c r="C31" s="224" t="s">
        <v>466</v>
      </c>
      <c r="D31" s="225">
        <v>680</v>
      </c>
    </row>
    <row r="32" spans="2:5" ht="75">
      <c r="B32" s="227" t="s">
        <v>467</v>
      </c>
      <c r="C32" s="224" t="s">
        <v>466</v>
      </c>
      <c r="D32" s="225">
        <v>760</v>
      </c>
    </row>
    <row r="33" spans="2:4" ht="75">
      <c r="B33" s="228" t="s">
        <v>468</v>
      </c>
      <c r="C33" s="224" t="s">
        <v>469</v>
      </c>
      <c r="D33" s="225">
        <v>520</v>
      </c>
    </row>
    <row r="34" spans="2:4" ht="45">
      <c r="B34" s="228" t="s">
        <v>470</v>
      </c>
      <c r="C34" s="224" t="s">
        <v>471</v>
      </c>
      <c r="D34" s="225">
        <v>320</v>
      </c>
    </row>
    <row r="35" spans="2:4" ht="45">
      <c r="B35" s="228" t="s">
        <v>472</v>
      </c>
      <c r="C35" s="224" t="s">
        <v>398</v>
      </c>
      <c r="D35" s="225">
        <v>160</v>
      </c>
    </row>
    <row r="36" spans="2:4" ht="60">
      <c r="B36" s="228" t="s">
        <v>473</v>
      </c>
      <c r="C36" s="224" t="s">
        <v>474</v>
      </c>
      <c r="D36" s="225">
        <v>260</v>
      </c>
    </row>
    <row r="37" spans="2:4" ht="60">
      <c r="B37" s="228" t="s">
        <v>475</v>
      </c>
      <c r="C37" s="224" t="s">
        <v>474</v>
      </c>
      <c r="D37" s="225">
        <v>300</v>
      </c>
    </row>
    <row r="38" spans="2:4" ht="75">
      <c r="B38" s="228" t="s">
        <v>476</v>
      </c>
      <c r="C38" s="224" t="s">
        <v>477</v>
      </c>
      <c r="D38" s="225">
        <v>1200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</sheetData>
  <mergeCells count="8">
    <mergeCell ref="A5:A6"/>
    <mergeCell ref="B1:D1"/>
    <mergeCell ref="B5:B6"/>
    <mergeCell ref="D5:D6"/>
    <mergeCell ref="B26:B28"/>
    <mergeCell ref="D26:D28"/>
    <mergeCell ref="C26:C28"/>
    <mergeCell ref="C5:C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ELF</vt:lpstr>
      <vt:lpstr>LUXUS PAINT</vt:lpstr>
      <vt:lpstr>Oikos</vt:lpstr>
      <vt:lpstr>Jafep</vt:lpstr>
      <vt:lpstr>Marmorino tools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2020-09-25T12:58:04Z</dcterms:modified>
</cp:coreProperties>
</file>